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0" documentId="8_{4067E506-74D2-4DDF-902F-1667422E997D}" xr6:coauthVersionLast="47" xr6:coauthVersionMax="47" xr10:uidLastSave="{00000000-0000-0000-0000-000000000000}"/>
  <bookViews>
    <workbookView xWindow="-110" yWindow="-110" windowWidth="19420" windowHeight="10300" xr2:uid="{6AF04D03-3FFF-482B-ADA3-9E84988EE023}"/>
  </bookViews>
  <sheets>
    <sheet name="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" l="1"/>
  <c r="D70" i="1"/>
  <c r="B70" i="1" s="1"/>
  <c r="D71" i="1"/>
  <c r="B71" i="1" s="1"/>
  <c r="D72" i="1"/>
  <c r="B72" i="1" s="1"/>
  <c r="D73" i="1"/>
  <c r="B73" i="1" s="1"/>
  <c r="D74" i="1"/>
  <c r="B74" i="1" s="1"/>
  <c r="F20" i="1"/>
  <c r="E52" i="1"/>
  <c r="E60" i="1" s="1"/>
  <c r="E51" i="1"/>
  <c r="E59" i="1" s="1"/>
  <c r="B127" i="1"/>
  <c r="C127" i="1" s="1"/>
  <c r="B125" i="1"/>
  <c r="F125" i="1" s="1"/>
  <c r="B126" i="1"/>
  <c r="G126" i="1" s="1"/>
  <c r="B123" i="1"/>
  <c r="G123" i="1" s="1"/>
  <c r="B131" i="1"/>
  <c r="G131" i="1" s="1"/>
  <c r="B124" i="1"/>
  <c r="F124" i="1" s="1"/>
  <c r="B122" i="1"/>
  <c r="G122" i="1" s="1"/>
  <c r="G142" i="1"/>
  <c r="F142" i="1"/>
  <c r="E142" i="1"/>
  <c r="D142" i="1"/>
  <c r="C142" i="1"/>
  <c r="G141" i="1"/>
  <c r="F141" i="1"/>
  <c r="E141" i="1"/>
  <c r="D141" i="1"/>
  <c r="C141" i="1"/>
  <c r="G140" i="1"/>
  <c r="F140" i="1"/>
  <c r="E140" i="1"/>
  <c r="D140" i="1"/>
  <c r="C140" i="1"/>
  <c r="G139" i="1"/>
  <c r="F139" i="1"/>
  <c r="E139" i="1"/>
  <c r="D139" i="1"/>
  <c r="C139" i="1"/>
  <c r="G138" i="1"/>
  <c r="F138" i="1"/>
  <c r="E138" i="1"/>
  <c r="D138" i="1"/>
  <c r="C138" i="1"/>
  <c r="G137" i="1"/>
  <c r="F137" i="1"/>
  <c r="E137" i="1"/>
  <c r="D137" i="1"/>
  <c r="C137" i="1"/>
  <c r="G136" i="1"/>
  <c r="F136" i="1"/>
  <c r="E136" i="1"/>
  <c r="D136" i="1"/>
  <c r="C136" i="1"/>
  <c r="G135" i="1"/>
  <c r="F135" i="1"/>
  <c r="E135" i="1"/>
  <c r="D135" i="1"/>
  <c r="C135" i="1"/>
  <c r="G134" i="1"/>
  <c r="F134" i="1"/>
  <c r="E134" i="1"/>
  <c r="D134" i="1"/>
  <c r="C134" i="1"/>
  <c r="G133" i="1"/>
  <c r="F133" i="1"/>
  <c r="E133" i="1"/>
  <c r="D133" i="1"/>
  <c r="C133" i="1"/>
  <c r="G132" i="1"/>
  <c r="F132" i="1"/>
  <c r="E132" i="1"/>
  <c r="D132" i="1"/>
  <c r="C132" i="1"/>
  <c r="C15" i="1"/>
  <c r="B18" i="1"/>
  <c r="C18" i="1" s="1"/>
  <c r="D50" i="1"/>
  <c r="D49" i="1" s="1"/>
  <c r="D58" i="1"/>
  <c r="D57" i="1" s="1"/>
  <c r="E8" i="1"/>
  <c r="D32" i="1"/>
  <c r="D33" i="1" s="1"/>
  <c r="D42" i="1"/>
  <c r="D43" i="1" s="1"/>
  <c r="D80" i="1"/>
  <c r="D127" i="1" l="1"/>
  <c r="G127" i="1"/>
  <c r="E127" i="1"/>
  <c r="C126" i="1"/>
  <c r="D126" i="1"/>
  <c r="C131" i="1"/>
  <c r="F127" i="1"/>
  <c r="D131" i="1"/>
  <c r="C125" i="1"/>
  <c r="G124" i="1"/>
  <c r="E126" i="1"/>
  <c r="F126" i="1"/>
  <c r="E125" i="1"/>
  <c r="G125" i="1"/>
  <c r="D125" i="1"/>
  <c r="E123" i="1"/>
  <c r="F123" i="1"/>
  <c r="E131" i="1"/>
  <c r="F131" i="1"/>
  <c r="C123" i="1"/>
  <c r="D123" i="1"/>
  <c r="C124" i="1"/>
  <c r="D124" i="1"/>
  <c r="E124" i="1"/>
  <c r="C122" i="1"/>
  <c r="D122" i="1"/>
  <c r="E122" i="1"/>
  <c r="F122" i="1"/>
  <c r="D31" i="1"/>
  <c r="D64" i="1" s="1"/>
  <c r="B33" i="1"/>
  <c r="C76" i="1"/>
  <c r="A76" i="1"/>
  <c r="A65" i="1"/>
  <c r="D41" i="1"/>
  <c r="B43" i="1"/>
  <c r="B42" i="1"/>
  <c r="B32" i="1"/>
  <c r="D25" i="1" l="1"/>
  <c r="B31" i="1"/>
  <c r="D39" i="1"/>
  <c r="D76" i="1" s="1"/>
  <c r="B41" i="1"/>
  <c r="B39" i="1" s="1"/>
  <c r="B76" i="1" s="1"/>
  <c r="D29" i="1"/>
  <c r="D65" i="1" s="1"/>
  <c r="B29" i="1" l="1"/>
  <c r="B65" i="1" s="1"/>
  <c r="F106" i="1"/>
  <c r="B75" i="1"/>
  <c r="D69" i="1"/>
  <c r="D24" i="1" l="1"/>
  <c r="F105" i="1"/>
  <c r="F103" i="1" s="1"/>
  <c r="F99" i="1" s="1"/>
  <c r="F97" i="1" s="1"/>
  <c r="F96" i="1" s="1"/>
  <c r="F93" i="1" s="1"/>
  <c r="F90" i="1" s="1"/>
  <c r="F88" i="1" s="1"/>
  <c r="F87" i="1" s="1"/>
  <c r="B82" i="1"/>
  <c r="B81" i="1"/>
  <c r="B130" i="1" s="1"/>
  <c r="B80" i="1"/>
  <c r="B129" i="1" s="1"/>
  <c r="B69" i="1"/>
  <c r="B68" i="1"/>
  <c r="B128" i="1" s="1"/>
  <c r="B50" i="1"/>
  <c r="B58" i="1"/>
  <c r="B57" i="1"/>
  <c r="F128" i="1" l="1"/>
  <c r="E128" i="1"/>
  <c r="C128" i="1"/>
  <c r="D128" i="1"/>
  <c r="G128" i="1"/>
  <c r="E129" i="1"/>
  <c r="G129" i="1"/>
  <c r="F129" i="1"/>
  <c r="D129" i="1"/>
  <c r="C129" i="1"/>
  <c r="F130" i="1"/>
  <c r="E130" i="1"/>
  <c r="D130" i="1"/>
  <c r="C130" i="1"/>
  <c r="G130" i="1"/>
  <c r="B24" i="1"/>
  <c r="A66" i="1"/>
  <c r="G143" i="1" l="1"/>
  <c r="D143" i="1"/>
  <c r="C143" i="1"/>
  <c r="E143" i="1"/>
  <c r="F143" i="1"/>
  <c r="D66" i="1"/>
  <c r="B66" i="1" s="1"/>
  <c r="B49" i="1"/>
  <c r="D47" i="1"/>
  <c r="D55" i="1"/>
  <c r="D67" i="1" s="1"/>
  <c r="B67" i="1" s="1"/>
  <c r="F86" i="1" l="1"/>
  <c r="B64" i="1"/>
  <c r="B25" i="1" s="1"/>
  <c r="D62" i="1"/>
  <c r="B121" i="1" l="1"/>
  <c r="F121" i="1" s="1"/>
  <c r="B62" i="1"/>
  <c r="F6" i="1" s="1"/>
  <c r="F79" i="1"/>
  <c r="F78" i="1" s="1"/>
  <c r="F63" i="1" s="1"/>
  <c r="B55" i="1"/>
  <c r="B47" i="1"/>
  <c r="F45" i="1" l="1"/>
  <c r="F52" i="1"/>
  <c r="F59" i="1"/>
  <c r="F37" i="1"/>
  <c r="F36" i="1" s="1"/>
  <c r="F30" i="1" s="1"/>
  <c r="F44" i="1"/>
  <c r="F40" i="1" s="1"/>
  <c r="F51" i="1"/>
  <c r="F48" i="1" s="1"/>
  <c r="B143" i="1"/>
  <c r="B145" i="1" s="1"/>
  <c r="B113" i="1" s="1"/>
  <c r="E121" i="1"/>
  <c r="D121" i="1"/>
  <c r="C121" i="1"/>
  <c r="G121" i="1"/>
  <c r="B23" i="1"/>
  <c r="F56" i="1" l="1"/>
  <c r="B118" i="1"/>
  <c r="B115" i="1"/>
  <c r="B114" i="1"/>
  <c r="B117" i="1"/>
  <c r="B116" i="1"/>
</calcChain>
</file>

<file path=xl/sharedStrings.xml><?xml version="1.0" encoding="utf-8"?>
<sst xmlns="http://schemas.openxmlformats.org/spreadsheetml/2006/main" count="177" uniqueCount="114">
  <si>
    <r>
      <rPr>
        <b/>
        <sz val="14"/>
        <rFont val="Tahoma"/>
        <family val="2"/>
      </rPr>
      <t xml:space="preserve">Baguette 
</t>
    </r>
    <r>
      <rPr>
        <sz val="10"/>
        <rFont val="Tahoma"/>
        <family val="2"/>
      </rPr>
      <t>Wahlweise mit Poolish, Sauerteig und/oder Vorstufen</t>
    </r>
  </si>
  <si>
    <t xml:space="preserve">Rezept individuell anpassen über die grün gerahmten Felder. </t>
  </si>
  <si>
    <t xml:space="preserve">Datum: An welchem Tag möchte ich backen? </t>
  </si>
  <si>
    <t>TT:MM &gt;&gt;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</si>
  <si>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</si>
  <si>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</si>
  <si>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</si>
  <si>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</si>
  <si>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</si>
  <si>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Weitere Vorstufen</t>
  </si>
  <si>
    <t>Dinkelmehl 630</t>
  </si>
  <si>
    <t>Röstbrot</t>
  </si>
  <si>
    <t>Weizenmehl 550</t>
  </si>
  <si>
    <t>Roggenmehl 997 oder 1150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</si>
  <si>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</si>
  <si>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Dinkelvollkornmehl</t>
  </si>
  <si>
    <t xml:space="preserve">Weizenvollkornmehl </t>
  </si>
  <si>
    <t>Roggenvollkornmehl</t>
  </si>
  <si>
    <t>Mehlsorten in den Vorstufen</t>
  </si>
  <si>
    <t>Weizen 550 im Poolish Nr. 1a</t>
  </si>
  <si>
    <t>RoggenVK im Sauerteig Nr. 1b</t>
  </si>
  <si>
    <t>Dinkel-VK im Brüh-/Kochstück 1c</t>
  </si>
  <si>
    <t>Summe = 100%</t>
  </si>
  <si>
    <t>Aktive Zubereitungszeit:</t>
  </si>
  <si>
    <t>Flexible Quell- und Reifezeit:</t>
  </si>
  <si>
    <t>24 bis 50 Stunden</t>
  </si>
  <si>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</si>
  <si>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</si>
  <si>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</si>
  <si>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</si>
  <si>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</si>
  <si>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</si>
  <si>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</si>
  <si>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</si>
  <si>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</si>
  <si>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1. Vorstufen und -teige</t>
  </si>
  <si>
    <t>1.a Poolish</t>
  </si>
  <si>
    <t>Folgende Zutaten abwiegen und mischen</t>
  </si>
  <si>
    <t>Wasser</t>
  </si>
  <si>
    <r>
      <t xml:space="preserve">Frischhefe, </t>
    </r>
    <r>
      <rPr>
        <sz val="10"/>
        <color theme="2" tint="-0.249977111117893"/>
        <rFont val="Tahoma"/>
        <family val="2"/>
      </rPr>
      <t>alternativ 1/3 Trockenhefe</t>
    </r>
  </si>
  <si>
    <t>Alternativ: Reift der Poolish bei Zimmertemperatur, dann reicht ein Zehntel der Hefemenge.</t>
  </si>
  <si>
    <t>Zutaten verrühren</t>
  </si>
  <si>
    <t>1. Reife</t>
  </si>
  <si>
    <t>2. Reife zeitlich flexibel wählbar: 12 - 23 Stunden</t>
  </si>
  <si>
    <t>hh:mm</t>
  </si>
  <si>
    <t>1.b Sauerteig (1/4/4)</t>
  </si>
  <si>
    <r>
      <t xml:space="preserve">Roggenvollkornmehl </t>
    </r>
    <r>
      <rPr>
        <sz val="10"/>
        <color theme="2" tint="-0.249977111117893"/>
        <rFont val="Tahoma"/>
        <family val="2"/>
      </rPr>
      <t>(Alternativ: Weizen)</t>
    </r>
  </si>
  <si>
    <t>Sauerteig-Anstellgut TA200</t>
  </si>
  <si>
    <t>Reife</t>
  </si>
  <si>
    <t>Alternative Reife</t>
  </si>
  <si>
    <t>1.c Brüh-/Kochstück: Dinkel</t>
  </si>
  <si>
    <t>Folgende Zutaten abwiegen, überbrühen, umrühren</t>
  </si>
  <si>
    <t>Quellzeit</t>
  </si>
  <si>
    <t>Alternative Quellzeit</t>
  </si>
  <si>
    <t>Fortsetzung auf der nächsten Seite</t>
  </si>
  <si>
    <t>1.d Brüh-/Kochstück: Röstbrot</t>
  </si>
  <si>
    <t>Geröstetes Altbrot</t>
  </si>
  <si>
    <t>Quellen lassen</t>
  </si>
  <si>
    <t>2. Mischen &amp; Kneten</t>
  </si>
  <si>
    <t>Frischhefe</t>
  </si>
  <si>
    <t>Weizenvollkornmehl</t>
  </si>
  <si>
    <t>Optional bei Dinkel: Acerolapulver</t>
  </si>
  <si>
    <t>Zutaten mischen</t>
  </si>
  <si>
    <t>Kesselruhe</t>
  </si>
  <si>
    <t>Salz</t>
  </si>
  <si>
    <t>Honig oder Rübenkraut</t>
  </si>
  <si>
    <t>Optional: Bassinage, Wasser ca.</t>
  </si>
  <si>
    <t>Optimale Teigtemperatur</t>
  </si>
  <si>
    <t xml:space="preserve">3. Stockgare </t>
  </si>
  <si>
    <t>2. Reife zeitlich flexibel wählbar: 8 - 23 Stunden</t>
  </si>
  <si>
    <t>3. Teigling aus der Kühlung nehmen</t>
  </si>
  <si>
    <t>4. Stückgare</t>
  </si>
  <si>
    <t>Teiglinge zu je 330g abstechen</t>
  </si>
  <si>
    <t>Teiglinge vorsichtig zu Zylindern formen</t>
  </si>
  <si>
    <t>Teiglinge abdecken und entspannen lassen</t>
  </si>
  <si>
    <t>Teiglinge vorsichtig auf Spannung bringen und auf Länge ausrollen</t>
  </si>
  <si>
    <t>Teiglinge in Bäckerleinen legen, Schluss oben</t>
  </si>
  <si>
    <t>Stückgare bis sich Teig luftig und weich anfühlt</t>
  </si>
  <si>
    <t>Währenddessen Backstein aufheizen</t>
  </si>
  <si>
    <t>5. Einschießen &amp; Backen</t>
  </si>
  <si>
    <t>Teigling auf Backpapier setzen, Schluss unten</t>
  </si>
  <si>
    <t>Teigling einschneiden und nach Belieben mit Saaten bestreuen</t>
  </si>
  <si>
    <t>Teigling mit Wasser besprühen, in Backofen schieben und sofort schwaden</t>
  </si>
  <si>
    <t>Anbacken</t>
  </si>
  <si>
    <t>Schwaden ablassen</t>
  </si>
  <si>
    <t>Kräftig ausbacken</t>
  </si>
  <si>
    <t>Beispiel: Bei 330g-Teiglingen dauert die Backzeit ca. 18-20 Minuten</t>
  </si>
  <si>
    <t>Nährwerte je 100g Baguette:</t>
  </si>
  <si>
    <t>Energie</t>
  </si>
  <si>
    <t>Kohlehydrate</t>
  </si>
  <si>
    <t>Eiweiß</t>
  </si>
  <si>
    <t>Ballaststoffe</t>
  </si>
  <si>
    <t>Fett</t>
  </si>
  <si>
    <t>Eingaben Rezept</t>
  </si>
  <si>
    <t>Nährwerttabelle</t>
  </si>
  <si>
    <t>Roggenmehl 997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</si>
  <si>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</si>
  <si>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</si>
  <si>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</si>
  <si>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</si>
  <si>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</si>
  <si>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</si>
  <si>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</si>
  <si>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</si>
  <si>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</si>
  <si>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</si>
  <si>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</si>
  <si>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</si>
  <si>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Backverlust</t>
  </si>
  <si>
    <t>Brotgewicht</t>
  </si>
  <si>
    <t>Schwankungsbreite</t>
  </si>
  <si>
    <t xml:space="preserve">Code:
Wenn Referenzzelle F8 = 0, dann Zeilen 55 - 61 ausblenden. Wenn Referenzzelle F8 = 0, dann Zeile 67 ausblenden. Wenn Referenzzelle B8 = 0, dann Zeile 69 ausblenden. Wenn Referenzzelle B9 = 0, dann Zeile 70 ausblenden. Wenn Referenzzelle B10 = 0, dann Zeile 71 ausblenden. Wenn Referenzzelle B11 = 0, dann Zeile 72 ausblenden. Wenn Referenzzelle B12 = 0, dann Zeile 73 ausblenden. Wenn Referenzzelle B13 = 0, dann Zeile 74 ausblenden. Wenn Referenzzelle B15 = 0, dann Zeilen 29 - 38 ausblenden. Wenn Referenzzelle B15 = 0, dann Zeile 65 ausblenden. Wenn Referenzzelle B16 = 0, dann Zeilen 39 - 46 ausblenden. Wenn Referenzzelle B16 = 0, dann Zeilen 76 ausblenden. Wenn Referenzzelle B17 = 0, dann Zeilen 47 - 52 ausblenden. Wenn Referenzzelle B17 = 0, dann Zeilen 66 ausblenden. </t>
  </si>
  <si>
    <t xml:space="preserve">Uhrzeit: Zu welcher Uhrzeit sollen die Baguettes fertig gebacken sein? </t>
  </si>
  <si>
    <t>Mit folgenden Zutaten kneten bis Fenstertest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</si>
</sst>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0\ \k\c\a\l"/>
    <numFmt numFmtId="173" formatCode="0.0\ &quot;g&quot;"/>
    <numFmt numFmtId="174" formatCode="0.00\ &quot;g&quot;"/>
  </numFmts>
  <fonts count="20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0" fontId="6" fillId="0" borderId="3" xfId="0" applyFont="1" applyBorder="1" applyProtection="1">
      <protection hidden="1"/>
    </xf>
    <xf numFmtId="166" fontId="5" fillId="0" borderId="3" xfId="0" applyNumberFormat="1" applyFont="1" applyBorder="1" applyProtection="1">
      <protection hidden="1"/>
    </xf>
    <xf numFmtId="1" fontId="6" fillId="0" borderId="3" xfId="0" applyNumberFormat="1" applyFont="1" applyBorder="1" applyAlignment="1" applyProtection="1">
      <alignment horizontal="center"/>
      <protection hidden="1"/>
    </xf>
    <xf numFmtId="9" fontId="12" fillId="0" borderId="3" xfId="0" applyNumberFormat="1" applyFont="1" applyBorder="1" applyProtection="1">
      <protection hidden="1"/>
    </xf>
    <xf numFmtId="1" fontId="5" fillId="0" borderId="0" xfId="0" applyNumberFormat="1" applyFont="1" applyAlignment="1" applyProtection="1">
      <alignment horizontal="right"/>
      <protection hidden="1"/>
    </xf>
    <xf numFmtId="10" fontId="5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0" fontId="5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3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4" fillId="3" borderId="1" xfId="0" applyNumberFormat="1" applyFont="1" applyFill="1" applyBorder="1" applyAlignment="1" applyProtection="1">
      <alignment horizontal="right"/>
      <protection hidden="1"/>
    </xf>
    <xf numFmtId="1" fontId="14" fillId="3" borderId="1" xfId="0" applyNumberFormat="1" applyFont="1" applyFill="1" applyBorder="1" applyAlignment="1" applyProtection="1">
      <alignment horizontal="right"/>
      <protection hidden="1"/>
    </xf>
    <xf numFmtId="9" fontId="14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3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5" fillId="0" borderId="2" xfId="0" applyNumberFormat="1" applyFont="1" applyBorder="1" applyProtection="1"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8" fontId="6" fillId="0" borderId="0" xfId="0" applyNumberFormat="1" applyFont="1" applyAlignment="1" applyProtection="1">
      <alignment horizontal="right"/>
      <protection hidden="1"/>
    </xf>
    <xf numFmtId="9" fontId="13" fillId="0" borderId="0" xfId="0" applyNumberFormat="1" applyFont="1" applyAlignment="1" applyProtection="1">
      <alignment horizontal="right"/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9" fontId="6" fillId="0" borderId="0" xfId="0" applyNumberFormat="1" applyFont="1" applyProtection="1">
      <protection hidden="1"/>
    </xf>
    <xf numFmtId="171" fontId="5" fillId="0" borderId="1" xfId="0" applyNumberFormat="1" applyFont="1" applyBorder="1" applyAlignment="1" applyProtection="1">
      <alignment horizontal="right"/>
      <protection hidden="1"/>
    </xf>
    <xf numFmtId="167" fontId="13" fillId="0" borderId="1" xfId="0" applyNumberFormat="1" applyFont="1" applyBorder="1" applyAlignment="1" applyProtection="1">
      <alignment horizontal="right"/>
      <protection hidden="1"/>
    </xf>
    <xf numFmtId="9" fontId="15" fillId="0" borderId="1" xfId="0" applyNumberFormat="1" applyFont="1" applyBorder="1" applyProtection="1">
      <protection hidden="1"/>
    </xf>
    <xf numFmtId="169" fontId="15" fillId="0" borderId="1" xfId="0" applyNumberFormat="1" applyFont="1" applyBorder="1" applyAlignment="1" applyProtection="1">
      <alignment horizontal="right"/>
      <protection hidden="1"/>
    </xf>
    <xf numFmtId="168" fontId="15" fillId="0" borderId="1" xfId="0" applyNumberFormat="1" applyFont="1" applyBorder="1" applyProtection="1">
      <protection hidden="1"/>
    </xf>
    <xf numFmtId="0" fontId="15" fillId="0" borderId="0" xfId="0" applyFont="1" applyProtection="1">
      <protection hidden="1"/>
    </xf>
    <xf numFmtId="171" fontId="15" fillId="0" borderId="1" xfId="0" applyNumberFormat="1" applyFont="1" applyBorder="1" applyAlignment="1" applyProtection="1">
      <alignment horizontal="right"/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3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3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6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169" fontId="5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70" fontId="5" fillId="0" borderId="0" xfId="0" applyNumberFormat="1" applyFont="1" applyAlignment="1" applyProtection="1">
      <alignment horizontal="right"/>
      <protection hidden="1"/>
    </xf>
    <xf numFmtId="10" fontId="13" fillId="0" borderId="1" xfId="0" applyNumberFormat="1" applyFont="1" applyBorder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7" fillId="0" borderId="1" xfId="0" applyNumberFormat="1" applyFont="1" applyBorder="1"/>
    <xf numFmtId="9" fontId="17" fillId="0" borderId="0" xfId="0" applyNumberFormat="1" applyFont="1"/>
    <xf numFmtId="165" fontId="5" fillId="0" borderId="3" xfId="0" applyNumberFormat="1" applyFont="1" applyBorder="1" applyAlignment="1" applyProtection="1">
      <alignment horizontal="center"/>
      <protection hidden="1"/>
    </xf>
    <xf numFmtId="168" fontId="6" fillId="0" borderId="2" xfId="0" applyNumberFormat="1" applyFont="1" applyBorder="1" applyProtection="1"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3" fillId="0" borderId="3" xfId="0" applyNumberFormat="1" applyFont="1" applyBorder="1" applyAlignment="1" applyProtection="1">
      <alignment horizontal="right"/>
      <protection hidden="1"/>
    </xf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6" fillId="3" borderId="1" xfId="0" applyFont="1" applyFill="1" applyBorder="1"/>
    <xf numFmtId="9" fontId="6" fillId="3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9" fontId="2" fillId="2" borderId="8" xfId="0" applyNumberFormat="1" applyFont="1" applyFill="1" applyBorder="1"/>
    <xf numFmtId="167" fontId="15" fillId="0" borderId="1" xfId="0" applyNumberFormat="1" applyFont="1" applyBorder="1" applyAlignment="1" applyProtection="1">
      <alignment horizontal="right"/>
      <protection hidden="1"/>
    </xf>
    <xf numFmtId="165" fontId="15" fillId="0" borderId="1" xfId="0" applyNumberFormat="1" applyFont="1" applyBorder="1" applyAlignment="1" applyProtection="1">
      <alignment horizontal="center"/>
      <protection hidden="1"/>
    </xf>
    <xf numFmtId="170" fontId="15" fillId="0" borderId="1" xfId="0" applyNumberFormat="1" applyFont="1" applyBorder="1" applyAlignment="1" applyProtection="1">
      <alignment horizontal="center"/>
      <protection hidden="1"/>
    </xf>
    <xf numFmtId="0" fontId="18" fillId="0" borderId="0" xfId="0" applyFont="1"/>
    <xf numFmtId="172" fontId="0" fillId="0" borderId="0" xfId="0" applyNumberFormat="1"/>
    <xf numFmtId="173" fontId="0" fillId="0" borderId="0" xfId="0" applyNumberFormat="1"/>
    <xf numFmtId="0" fontId="19" fillId="0" borderId="0" xfId="0" applyFont="1"/>
    <xf numFmtId="173" fontId="18" fillId="0" borderId="0" xfId="0" applyNumberFormat="1" applyFont="1"/>
    <xf numFmtId="0" fontId="18" fillId="0" borderId="10" xfId="0" applyFont="1" applyBorder="1"/>
    <xf numFmtId="174" fontId="0" fillId="0" borderId="11" xfId="0" applyNumberFormat="1" applyBorder="1"/>
    <xf numFmtId="0" fontId="18" fillId="0" borderId="12" xfId="0" applyFont="1" applyBorder="1"/>
    <xf numFmtId="174" fontId="0" fillId="0" borderId="13" xfId="0" applyNumberFormat="1" applyBorder="1"/>
    <xf numFmtId="0" fontId="18" fillId="0" borderId="14" xfId="0" applyFont="1" applyBorder="1"/>
    <xf numFmtId="174" fontId="0" fillId="0" borderId="15" xfId="0" applyNumberFormat="1" applyBorder="1"/>
    <xf numFmtId="174" fontId="0" fillId="0" borderId="0" xfId="0" applyNumberFormat="1"/>
    <xf numFmtId="9" fontId="0" fillId="0" borderId="0" xfId="0" applyNumberFormat="1"/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 applyProtection="1">
      <protection hidden="1"/>
    </xf>
    <xf numFmtId="169" fontId="15" fillId="0" borderId="1" xfId="0" applyNumberFormat="1" applyFont="1" applyBorder="1" applyAlignment="1" applyProtection="1">
      <alignment horizontal="left"/>
      <protection hidden="1"/>
    </xf>
    <xf numFmtId="9" fontId="15" fillId="0" borderId="1" xfId="0" applyNumberFormat="1" applyFont="1" applyBorder="1" applyAlignment="1" applyProtection="1">
      <alignment horizontal="right"/>
      <protection hidden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right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17" fillId="0" borderId="9" xfId="0" applyNumberFormat="1" applyFont="1" applyBorder="1" applyAlignment="1">
      <alignment horizontal="left" vertical="center" wrapText="1"/>
    </xf>
    <xf numFmtId="9" fontId="17" fillId="0" borderId="0" xfId="0" applyNumberFormat="1" applyFont="1" applyAlignment="1">
      <alignment horizontal="left" vertical="center" wrapText="1"/>
    </xf>
  </cellXfs>
  <cellStyles count="1">
    <cellStyle name="Standard" xfId="0" builtinId="0"/>
  </cellStyles>
  <dxfs count="9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48"/>
  <sheetViews>
    <sheetView tabSelected="1" zoomScale="135" zoomScaleNormal="13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2.15" customHeight="1" thickBot="1" x14ac:dyDescent="0.3">
      <c r="A1" s="146" t="s">
        <v>0</v>
      </c>
      <c r="B1" s="146"/>
      <c r="C1" s="146"/>
      <c r="D1" s="146"/>
      <c r="E1" s="146"/>
      <c r="F1" s="146"/>
      <c r="K1" s="5"/>
    </row>
    <row r="2" spans="1:11" ht="13" thickBot="1" x14ac:dyDescent="0.3">
      <c r="A2" s="149" t="s">
        <v>1</v>
      </c>
      <c r="B2" s="150"/>
      <c r="C2" s="150"/>
      <c r="D2" s="150"/>
      <c r="E2" s="150"/>
      <c r="F2" s="151"/>
    </row>
    <row r="3" spans="1:11" ht="13" thickBot="1" x14ac:dyDescent="0.3">
      <c r="A3" s="6" t="s">
        <v>2</v>
      </c>
      <c r="B3" s="6"/>
      <c r="C3" s="6"/>
      <c r="D3" s="147" t="s">
        <v>3</v>
      </c>
      <c r="E3" s="147"/>
      <c r="F3" s="7">
        <v>45917</v>
      </c>
    </row>
    <row r="4" spans="1:11" ht="13" thickBot="1" x14ac:dyDescent="0.3">
      <c r="A4" s="8" t="s">
        <v>112</v>
      </c>
      <c r="B4" s="8"/>
      <c r="C4" s="8"/>
      <c r="D4" s="148" t="s">
        <v>4</v>
      </c>
      <c r="E4" s="148"/>
      <c r="F4" s="9">
        <v>0.5</v>
      </c>
    </row>
    <row r="5" spans="1:11" ht="13" thickBot="1" x14ac:dyDescent="0.3">
      <c r="A5" s="8" t="s">
        <v>5</v>
      </c>
      <c r="B5" s="8"/>
      <c r="C5" s="8"/>
      <c r="D5" s="143"/>
      <c r="E5" s="143" t="s">
        <v>6</v>
      </c>
      <c r="F5" s="10">
        <v>600</v>
      </c>
    </row>
    <row r="6" spans="1:11" s="93" customFormat="1" ht="33" customHeight="1" thickBot="1" x14ac:dyDescent="0.4">
      <c r="A6" s="1"/>
      <c r="B6" s="1"/>
      <c r="C6" s="1"/>
      <c r="D6" s="1"/>
      <c r="E6" s="2" t="s">
        <v>7</v>
      </c>
      <c r="F6" s="3">
        <f>ROUNDDOWN(B62*87%,-1)</f>
        <v>870</v>
      </c>
    </row>
    <row r="7" spans="1:11" ht="13" thickBot="1" x14ac:dyDescent="0.3">
      <c r="A7" s="149" t="s">
        <v>8</v>
      </c>
      <c r="B7" s="151"/>
      <c r="C7" s="11"/>
      <c r="D7" s="149" t="s">
        <v>9</v>
      </c>
      <c r="E7" s="150"/>
      <c r="F7" s="151"/>
    </row>
    <row r="8" spans="1:11" ht="13" thickBot="1" x14ac:dyDescent="0.3">
      <c r="A8" s="6" t="s">
        <v>10</v>
      </c>
      <c r="B8" s="12">
        <v>0.22</v>
      </c>
      <c r="C8" s="11"/>
      <c r="D8" s="8" t="s">
        <v>11</v>
      </c>
      <c r="E8" s="101" t="str">
        <f>IF(F8&lt;5.01%," ","max. 5%")</f>
        <v xml:space="preserve"> </v>
      </c>
      <c r="F8" s="12">
        <v>0.03</v>
      </c>
    </row>
    <row r="9" spans="1:11" ht="13" thickBot="1" x14ac:dyDescent="0.3">
      <c r="A9" s="8" t="s">
        <v>12</v>
      </c>
      <c r="B9" s="12">
        <v>0.5</v>
      </c>
      <c r="C9" s="11"/>
    </row>
    <row r="10" spans="1:11" ht="13" thickBot="1" x14ac:dyDescent="0.3">
      <c r="A10" s="8" t="s">
        <v>13</v>
      </c>
      <c r="B10" s="12">
        <v>0</v>
      </c>
      <c r="C10" s="11"/>
      <c r="D10" s="144" t="s">
        <v>14</v>
      </c>
      <c r="E10" s="144"/>
      <c r="F10" s="144"/>
    </row>
    <row r="11" spans="1:11" ht="13" thickBot="1" x14ac:dyDescent="0.3">
      <c r="A11" s="42" t="s">
        <v>15</v>
      </c>
      <c r="B11" s="114">
        <v>0</v>
      </c>
      <c r="C11" s="11"/>
      <c r="D11" s="144"/>
      <c r="E11" s="144"/>
      <c r="F11" s="144"/>
    </row>
    <row r="12" spans="1:11" ht="13" customHeight="1" thickBot="1" x14ac:dyDescent="0.3">
      <c r="A12" s="42" t="s">
        <v>16</v>
      </c>
      <c r="B12" s="114">
        <v>0</v>
      </c>
      <c r="C12" s="11"/>
      <c r="D12" s="144"/>
      <c r="E12" s="144"/>
      <c r="F12" s="144"/>
    </row>
    <row r="13" spans="1:11" ht="13" thickBot="1" x14ac:dyDescent="0.3">
      <c r="A13" s="42" t="s">
        <v>17</v>
      </c>
      <c r="B13" s="114">
        <v>0</v>
      </c>
      <c r="C13" s="11"/>
      <c r="D13" s="11"/>
      <c r="E13" s="11"/>
      <c r="F13" s="11"/>
    </row>
    <row r="14" spans="1:11" ht="13" thickBot="1" x14ac:dyDescent="0.3">
      <c r="A14" s="149" t="s">
        <v>18</v>
      </c>
      <c r="B14" s="151"/>
      <c r="C14" s="11"/>
      <c r="D14" s="11"/>
      <c r="E14" s="11"/>
      <c r="F14" s="11"/>
    </row>
    <row r="15" spans="1:11" ht="13" customHeight="1" thickBot="1" x14ac:dyDescent="0.3">
      <c r="A15" s="8" t="s">
        <v>19</v>
      </c>
      <c r="B15" s="12">
        <v>0.2</v>
      </c>
      <c r="C15" s="152" t="str">
        <f>IF((B15+B16)&lt;30.01%," ","Die Mehlmenge in den drei Vorstufen sollte insgesamt maximal 30% betragen. Eingabe prüfen.")</f>
        <v xml:space="preserve"> </v>
      </c>
      <c r="D15" s="153"/>
      <c r="E15" s="153"/>
      <c r="F15" s="153"/>
    </row>
    <row r="16" spans="1:11" ht="13" thickBot="1" x14ac:dyDescent="0.3">
      <c r="A16" s="113" t="s">
        <v>20</v>
      </c>
      <c r="B16" s="114">
        <v>0.05</v>
      </c>
      <c r="C16" s="152"/>
      <c r="D16" s="153"/>
      <c r="E16" s="153"/>
      <c r="F16" s="153"/>
    </row>
    <row r="17" spans="1:8" ht="13" thickBot="1" x14ac:dyDescent="0.3">
      <c r="A17" s="42" t="s">
        <v>21</v>
      </c>
      <c r="B17" s="114">
        <v>0.03</v>
      </c>
      <c r="C17" s="152"/>
      <c r="D17" s="153"/>
      <c r="E17" s="153"/>
      <c r="F17" s="153"/>
    </row>
    <row r="18" spans="1:8" x14ac:dyDescent="0.25">
      <c r="A18" s="115" t="s">
        <v>22</v>
      </c>
      <c r="B18" s="116">
        <f>SUM(B8:B17)</f>
        <v>1</v>
      </c>
      <c r="C18" s="102" t="str">
        <f>IF(B18=100%," ","Achtung: Nicht 100% &gt; Eingaben prüfen")</f>
        <v xml:space="preserve"> </v>
      </c>
      <c r="D18" s="14"/>
      <c r="E18" s="14"/>
      <c r="F18" s="15"/>
    </row>
    <row r="19" spans="1:8" x14ac:dyDescent="0.25">
      <c r="A19" s="16"/>
      <c r="C19" s="11"/>
      <c r="F19" s="13"/>
    </row>
    <row r="20" spans="1:8" s="16" customFormat="1" x14ac:dyDescent="0.25">
      <c r="C20" s="17" t="s">
        <v>23</v>
      </c>
      <c r="F20" s="18">
        <f>E30+E40+E48+E56+E63+E79+E90+E99</f>
        <v>4.8611111111111119E-2</v>
      </c>
    </row>
    <row r="21" spans="1:8" s="16" customFormat="1" x14ac:dyDescent="0.25">
      <c r="C21" s="16" t="s">
        <v>24</v>
      </c>
      <c r="F21" s="100" t="s">
        <v>25</v>
      </c>
    </row>
    <row r="22" spans="1:8" s="16" customFormat="1" x14ac:dyDescent="0.25"/>
    <row r="23" spans="1:8" s="16" customFormat="1" x14ac:dyDescent="0.25">
      <c r="A23" s="19" t="s">
        <v>26</v>
      </c>
      <c r="B23" s="20">
        <f>B62/97*100</f>
        <v>1041.28</v>
      </c>
      <c r="C23" s="21"/>
      <c r="D23" s="22"/>
      <c r="E23" s="23"/>
      <c r="F23" s="24"/>
      <c r="H23" s="61"/>
    </row>
    <row r="24" spans="1:8" s="16" customFormat="1" x14ac:dyDescent="0.25">
      <c r="A24" s="25" t="s">
        <v>27</v>
      </c>
      <c r="B24" s="26">
        <f>ROUNDDOWN((B32+B42+B43/2+B50+B69+B70+B71+B72+B73+B74),-1)</f>
        <v>600</v>
      </c>
      <c r="C24" s="27" t="s">
        <v>28</v>
      </c>
      <c r="D24" s="28">
        <f>ROUNDDOWN((D32+D42+D43/2+D50++D69+D70+D71+D72+D73+D74),0)</f>
        <v>1</v>
      </c>
      <c r="E24" s="29"/>
      <c r="F24" s="30"/>
    </row>
    <row r="25" spans="1:8" s="16" customFormat="1" x14ac:dyDescent="0.25">
      <c r="A25" s="25" t="s">
        <v>29</v>
      </c>
      <c r="B25" s="26">
        <f>B31+B41+B43/2+B49+B57+B64</f>
        <v>407.35</v>
      </c>
      <c r="C25" s="27" t="s">
        <v>28</v>
      </c>
      <c r="D25" s="28">
        <f>D31+D41+D43/2+D49+D57+D64</f>
        <v>0.69424999999999992</v>
      </c>
      <c r="E25" s="26"/>
      <c r="F25" s="31"/>
      <c r="G25" s="61"/>
    </row>
    <row r="26" spans="1:8" s="16" customFormat="1" x14ac:dyDescent="0.25">
      <c r="B26" s="32"/>
      <c r="C26" s="33"/>
      <c r="D26" s="34"/>
      <c r="E26" s="35"/>
      <c r="F26" s="36"/>
    </row>
    <row r="27" spans="1:8" s="37" customFormat="1" x14ac:dyDescent="0.35">
      <c r="B27" s="38" t="s">
        <v>30</v>
      </c>
      <c r="C27" s="39" t="s">
        <v>31</v>
      </c>
      <c r="D27" s="40" t="s">
        <v>32</v>
      </c>
      <c r="E27" s="41" t="s">
        <v>33</v>
      </c>
      <c r="F27" s="41" t="s">
        <v>34</v>
      </c>
    </row>
    <row r="28" spans="1:8" s="48" customFormat="1" x14ac:dyDescent="0.25">
      <c r="A28" s="42" t="s">
        <v>35</v>
      </c>
      <c r="B28" s="43"/>
      <c r="C28" s="44"/>
      <c r="D28" s="45"/>
      <c r="E28" s="46"/>
      <c r="F28" s="47"/>
    </row>
    <row r="29" spans="1:8" s="16" customFormat="1" x14ac:dyDescent="0.25">
      <c r="A29" s="42" t="s">
        <v>36</v>
      </c>
      <c r="B29" s="49">
        <f>SUM(B31:B33)</f>
        <v>241.2</v>
      </c>
      <c r="C29" s="50">
        <v>21</v>
      </c>
      <c r="D29" s="51">
        <f>SUM(D31:D33)</f>
        <v>0.40200000000000002</v>
      </c>
      <c r="E29" s="52"/>
      <c r="F29" s="53"/>
    </row>
    <row r="30" spans="1:8" s="17" customFormat="1" x14ac:dyDescent="0.25">
      <c r="A30" s="133" t="s">
        <v>37</v>
      </c>
      <c r="B30" s="134"/>
      <c r="C30" s="135"/>
      <c r="D30" s="136"/>
      <c r="E30" s="79">
        <v>3.472222222222222E-3</v>
      </c>
      <c r="F30" s="80">
        <f>F36-E30</f>
        <v>45915.923611111109</v>
      </c>
    </row>
    <row r="31" spans="1:8" s="16" customFormat="1" x14ac:dyDescent="0.25">
      <c r="A31" s="54" t="s">
        <v>38</v>
      </c>
      <c r="B31" s="55">
        <f t="shared" ref="B31:B33" si="0">D31*F$5</f>
        <v>120</v>
      </c>
      <c r="C31" s="56">
        <v>16</v>
      </c>
      <c r="D31" s="57">
        <f>D32</f>
        <v>0.2</v>
      </c>
      <c r="E31" s="58"/>
      <c r="F31" s="59"/>
    </row>
    <row r="32" spans="1:8" s="16" customFormat="1" x14ac:dyDescent="0.25">
      <c r="A32" s="54" t="s">
        <v>12</v>
      </c>
      <c r="B32" s="55">
        <f t="shared" si="0"/>
        <v>120</v>
      </c>
      <c r="C32" s="56"/>
      <c r="D32" s="57">
        <f>B15</f>
        <v>0.2</v>
      </c>
      <c r="E32" s="58"/>
      <c r="F32" s="59"/>
    </row>
    <row r="33" spans="1:6" s="16" customFormat="1" x14ac:dyDescent="0.25">
      <c r="A33" s="54" t="s">
        <v>39</v>
      </c>
      <c r="B33" s="72">
        <f t="shared" si="0"/>
        <v>1.2</v>
      </c>
      <c r="C33" s="56">
        <v>5</v>
      </c>
      <c r="D33" s="73">
        <f>D32*1%</f>
        <v>2E-3</v>
      </c>
      <c r="E33" s="58"/>
      <c r="F33" s="59"/>
    </row>
    <row r="34" spans="1:6" s="16" customFormat="1" x14ac:dyDescent="0.25">
      <c r="A34" s="74" t="s">
        <v>40</v>
      </c>
      <c r="B34" s="72"/>
      <c r="C34" s="56"/>
      <c r="D34" s="99"/>
      <c r="E34" s="58"/>
      <c r="F34" s="59"/>
    </row>
    <row r="35" spans="1:6" s="16" customFormat="1" x14ac:dyDescent="0.25">
      <c r="A35" s="54" t="s">
        <v>41</v>
      </c>
      <c r="B35" s="55"/>
      <c r="C35" s="56"/>
      <c r="D35" s="57"/>
      <c r="E35" s="58"/>
      <c r="F35" s="59"/>
    </row>
    <row r="36" spans="1:6" s="16" customFormat="1" ht="13" thickBot="1" x14ac:dyDescent="0.3">
      <c r="A36" s="60" t="s">
        <v>42</v>
      </c>
      <c r="B36" s="32"/>
      <c r="C36" s="104">
        <v>21</v>
      </c>
      <c r="D36" s="34"/>
      <c r="E36" s="62">
        <v>6.25E-2</v>
      </c>
      <c r="F36" s="59">
        <f>F37-E36</f>
        <v>45915.927083333328</v>
      </c>
    </row>
    <row r="37" spans="1:6" s="16" customFormat="1" ht="13" thickBot="1" x14ac:dyDescent="0.3">
      <c r="A37" s="108" t="s">
        <v>43</v>
      </c>
      <c r="B37" s="109"/>
      <c r="C37" s="110">
        <v>5</v>
      </c>
      <c r="D37" s="111" t="s">
        <v>44</v>
      </c>
      <c r="E37" s="112">
        <v>0.66666666666666663</v>
      </c>
      <c r="F37" s="59">
        <f>F63-E37</f>
        <v>45915.989583333328</v>
      </c>
    </row>
    <row r="38" spans="1:6" s="16" customFormat="1" x14ac:dyDescent="0.25">
      <c r="A38" s="63"/>
      <c r="B38" s="105"/>
      <c r="C38" s="106"/>
      <c r="D38" s="107"/>
      <c r="E38" s="103"/>
      <c r="F38" s="59"/>
    </row>
    <row r="39" spans="1:6" s="16" customFormat="1" x14ac:dyDescent="0.25">
      <c r="A39" s="42" t="s">
        <v>45</v>
      </c>
      <c r="B39" s="49">
        <f>SUM(B41:B43)</f>
        <v>67.5</v>
      </c>
      <c r="C39" s="50">
        <v>21</v>
      </c>
      <c r="D39" s="51">
        <f>SUM(D41:D43)</f>
        <v>0.1125</v>
      </c>
      <c r="E39" s="52"/>
      <c r="F39" s="53"/>
    </row>
    <row r="40" spans="1:6" s="17" customFormat="1" x14ac:dyDescent="0.25">
      <c r="A40" s="133" t="s">
        <v>37</v>
      </c>
      <c r="B40" s="134"/>
      <c r="C40" s="135"/>
      <c r="D40" s="136"/>
      <c r="E40" s="79">
        <v>3.472222222222222E-3</v>
      </c>
      <c r="F40" s="80">
        <f>F44-E40</f>
        <v>45916.319444444438</v>
      </c>
    </row>
    <row r="41" spans="1:6" s="16" customFormat="1" x14ac:dyDescent="0.25">
      <c r="A41" s="54" t="s">
        <v>38</v>
      </c>
      <c r="B41" s="55">
        <f t="shared" ref="B41:B43" si="1">D41*F$5</f>
        <v>30</v>
      </c>
      <c r="C41" s="56">
        <v>45</v>
      </c>
      <c r="D41" s="57">
        <f>D42</f>
        <v>0.05</v>
      </c>
      <c r="E41" s="58"/>
      <c r="F41" s="59"/>
    </row>
    <row r="42" spans="1:6" s="16" customFormat="1" x14ac:dyDescent="0.25">
      <c r="A42" s="54" t="s">
        <v>46</v>
      </c>
      <c r="B42" s="55">
        <f t="shared" si="1"/>
        <v>30</v>
      </c>
      <c r="C42" s="56"/>
      <c r="D42" s="57">
        <f>B16</f>
        <v>0.05</v>
      </c>
      <c r="E42" s="58"/>
      <c r="F42" s="59"/>
    </row>
    <row r="43" spans="1:6" s="16" customFormat="1" x14ac:dyDescent="0.25">
      <c r="A43" s="54" t="s">
        <v>47</v>
      </c>
      <c r="B43" s="55">
        <f t="shared" si="1"/>
        <v>7.5</v>
      </c>
      <c r="C43" s="56"/>
      <c r="D43" s="57">
        <f>D42/4</f>
        <v>1.2500000000000001E-2</v>
      </c>
      <c r="E43" s="58"/>
      <c r="F43" s="59"/>
    </row>
    <row r="44" spans="1:6" s="16" customFormat="1" x14ac:dyDescent="0.25">
      <c r="A44" s="54" t="s">
        <v>48</v>
      </c>
      <c r="B44" s="55"/>
      <c r="C44" s="56">
        <v>21</v>
      </c>
      <c r="D44" s="57"/>
      <c r="E44" s="58">
        <v>0.33333333333333331</v>
      </c>
      <c r="F44" s="59">
        <f>F63-E44</f>
        <v>45916.322916666657</v>
      </c>
    </row>
    <row r="45" spans="1:6" s="77" customFormat="1" x14ac:dyDescent="0.25">
      <c r="A45" s="74" t="s">
        <v>49</v>
      </c>
      <c r="B45" s="75"/>
      <c r="C45" s="76">
        <v>26</v>
      </c>
      <c r="D45" s="141"/>
      <c r="E45" s="118">
        <v>0.20833333333333334</v>
      </c>
      <c r="F45" s="119">
        <f>F63-E45</f>
        <v>45916.447916666657</v>
      </c>
    </row>
    <row r="46" spans="1:6" s="16" customFormat="1" x14ac:dyDescent="0.25">
      <c r="A46" s="54"/>
      <c r="B46" s="55"/>
      <c r="C46" s="56"/>
      <c r="D46" s="57"/>
      <c r="E46" s="58"/>
      <c r="F46" s="59"/>
    </row>
    <row r="47" spans="1:6" s="16" customFormat="1" x14ac:dyDescent="0.25">
      <c r="A47" s="42" t="s">
        <v>50</v>
      </c>
      <c r="B47" s="49">
        <f>SUM(B49:B50)</f>
        <v>57.6</v>
      </c>
      <c r="C47" s="50"/>
      <c r="D47" s="51">
        <f>SUM(D49:D51)</f>
        <v>9.6000000000000002E-2</v>
      </c>
      <c r="E47" s="52"/>
      <c r="F47" s="53"/>
    </row>
    <row r="48" spans="1:6" s="17" customFormat="1" x14ac:dyDescent="0.25">
      <c r="A48" s="133" t="s">
        <v>51</v>
      </c>
      <c r="B48" s="134"/>
      <c r="C48" s="135"/>
      <c r="D48" s="136"/>
      <c r="E48" s="79">
        <v>6.9444444444444441E-3</v>
      </c>
      <c r="F48" s="80">
        <f>F51-E48</f>
        <v>45916.322916666657</v>
      </c>
    </row>
    <row r="49" spans="1:6" s="16" customFormat="1" x14ac:dyDescent="0.25">
      <c r="A49" s="54" t="s">
        <v>38</v>
      </c>
      <c r="B49" s="55">
        <f>D49*F$5</f>
        <v>39.6</v>
      </c>
      <c r="C49" s="56">
        <v>100</v>
      </c>
      <c r="D49" s="57">
        <f>D50*2.2</f>
        <v>6.6000000000000003E-2</v>
      </c>
      <c r="E49" s="58"/>
      <c r="F49" s="59"/>
    </row>
    <row r="50" spans="1:6" s="16" customFormat="1" x14ac:dyDescent="0.25">
      <c r="A50" s="54" t="s">
        <v>15</v>
      </c>
      <c r="B50" s="55">
        <f>D50*F$5</f>
        <v>18</v>
      </c>
      <c r="C50" s="56"/>
      <c r="D50" s="57">
        <f>B17</f>
        <v>0.03</v>
      </c>
      <c r="E50" s="58"/>
      <c r="F50" s="59"/>
    </row>
    <row r="51" spans="1:6" s="16" customFormat="1" x14ac:dyDescent="0.25">
      <c r="A51" s="54" t="s">
        <v>52</v>
      </c>
      <c r="B51" s="55"/>
      <c r="C51" s="56">
        <v>21</v>
      </c>
      <c r="D51" s="57"/>
      <c r="E51" s="58">
        <f>E44-E48</f>
        <v>0.3263888888888889</v>
      </c>
      <c r="F51" s="59">
        <f>F63-E51</f>
        <v>45916.329861111102</v>
      </c>
    </row>
    <row r="52" spans="1:6" s="77" customFormat="1" x14ac:dyDescent="0.25">
      <c r="A52" s="140" t="s">
        <v>53</v>
      </c>
      <c r="B52" s="75"/>
      <c r="C52" s="76"/>
      <c r="D52" s="141"/>
      <c r="E52" s="118">
        <f>E45-E48</f>
        <v>0.2013888888888889</v>
      </c>
      <c r="F52" s="119">
        <f>F63-E52</f>
        <v>45916.454861111102</v>
      </c>
    </row>
    <row r="53" spans="1:6" s="16" customFormat="1" x14ac:dyDescent="0.25">
      <c r="B53" s="32"/>
      <c r="C53" s="33"/>
      <c r="D53" s="34"/>
      <c r="E53" s="62"/>
      <c r="F53" s="94" t="s">
        <v>54</v>
      </c>
    </row>
    <row r="54" spans="1:6" s="16" customFormat="1" x14ac:dyDescent="0.25">
      <c r="B54" s="96"/>
      <c r="C54" s="66"/>
      <c r="D54" s="67"/>
      <c r="E54" s="97"/>
      <c r="F54" s="98"/>
    </row>
    <row r="55" spans="1:6" s="16" customFormat="1" x14ac:dyDescent="0.25">
      <c r="A55" s="42" t="s">
        <v>55</v>
      </c>
      <c r="B55" s="49">
        <f>SUM(B57:B59)</f>
        <v>72</v>
      </c>
      <c r="C55" s="50"/>
      <c r="D55" s="51">
        <f>SUM(D57:D59)</f>
        <v>0.12</v>
      </c>
      <c r="E55" s="52"/>
      <c r="F55" s="53"/>
    </row>
    <row r="56" spans="1:6" s="17" customFormat="1" x14ac:dyDescent="0.25">
      <c r="A56" s="133" t="s">
        <v>51</v>
      </c>
      <c r="B56" s="134"/>
      <c r="C56" s="135"/>
      <c r="D56" s="136"/>
      <c r="E56" s="79">
        <v>6.9444444444444441E-3</v>
      </c>
      <c r="F56" s="80">
        <f>F59-E56</f>
        <v>45916.322916666657</v>
      </c>
    </row>
    <row r="57" spans="1:6" s="31" customFormat="1" x14ac:dyDescent="0.25">
      <c r="A57" s="54" t="s">
        <v>38</v>
      </c>
      <c r="B57" s="55">
        <f>D57*F$5</f>
        <v>54</v>
      </c>
      <c r="C57" s="56">
        <v>100</v>
      </c>
      <c r="D57" s="57">
        <f>D58*3</f>
        <v>0.09</v>
      </c>
      <c r="E57" s="58"/>
      <c r="F57" s="59"/>
    </row>
    <row r="58" spans="1:6" s="16" customFormat="1" x14ac:dyDescent="0.25">
      <c r="A58" s="54" t="s">
        <v>56</v>
      </c>
      <c r="B58" s="55">
        <f>D58*F$5</f>
        <v>18</v>
      </c>
      <c r="C58" s="56"/>
      <c r="D58" s="57">
        <f>F8</f>
        <v>0.03</v>
      </c>
      <c r="E58" s="58"/>
      <c r="F58" s="59"/>
    </row>
    <row r="59" spans="1:6" s="16" customFormat="1" x14ac:dyDescent="0.25">
      <c r="A59" s="65" t="s">
        <v>57</v>
      </c>
      <c r="B59" s="55"/>
      <c r="C59" s="56">
        <v>21</v>
      </c>
      <c r="D59" s="57"/>
      <c r="E59" s="58">
        <f>E51-E55</f>
        <v>0.3263888888888889</v>
      </c>
      <c r="F59" s="59">
        <f>F63-E59</f>
        <v>45916.329861111102</v>
      </c>
    </row>
    <row r="60" spans="1:6" s="77" customFormat="1" x14ac:dyDescent="0.25">
      <c r="A60" s="140" t="s">
        <v>53</v>
      </c>
      <c r="B60" s="75"/>
      <c r="C60" s="76"/>
      <c r="D60" s="141"/>
      <c r="E60" s="118">
        <f>E52-E56</f>
        <v>0.19444444444444445</v>
      </c>
      <c r="F60" s="119"/>
    </row>
    <row r="61" spans="1:6" s="16" customFormat="1" x14ac:dyDescent="0.25">
      <c r="A61" s="65"/>
      <c r="B61" s="55"/>
      <c r="C61" s="56"/>
      <c r="D61" s="57"/>
      <c r="E61" s="58"/>
      <c r="F61" s="59"/>
    </row>
    <row r="62" spans="1:6" s="48" customFormat="1" x14ac:dyDescent="0.25">
      <c r="A62" s="42" t="s">
        <v>58</v>
      </c>
      <c r="B62" s="68">
        <f>SUM(B64:B81)*97%</f>
        <v>1010.0415999999999</v>
      </c>
      <c r="C62" s="69"/>
      <c r="D62" s="70">
        <f>SUM(D64:D78)</f>
        <v>1.7227999999999999</v>
      </c>
      <c r="E62" s="52"/>
      <c r="F62" s="53"/>
    </row>
    <row r="63" spans="1:6" s="17" customFormat="1" x14ac:dyDescent="0.25">
      <c r="A63" s="133" t="s">
        <v>37</v>
      </c>
      <c r="B63" s="134"/>
      <c r="C63" s="135"/>
      <c r="D63" s="136"/>
      <c r="E63" s="79">
        <v>6.9444444444444441E-3</v>
      </c>
      <c r="F63" s="80">
        <f>F78-E63</f>
        <v>45916.656249999993</v>
      </c>
    </row>
    <row r="64" spans="1:6" s="16" customFormat="1" x14ac:dyDescent="0.25">
      <c r="A64" s="63" t="s">
        <v>38</v>
      </c>
      <c r="B64" s="55">
        <f>ROUNDDOWN((D64*F$5),-1)</f>
        <v>160</v>
      </c>
      <c r="C64" s="56">
        <v>16</v>
      </c>
      <c r="D64" s="57">
        <f>B8*58%+(B9+B15)*63%+B10*65%+(B11+B17)*65%+B12*70%+(B13+B16)*75%-D31-D41-(D49+D57)*60%</f>
        <v>0.28199999999999992</v>
      </c>
      <c r="E64" s="58"/>
      <c r="F64" s="59"/>
    </row>
    <row r="65" spans="1:8" s="16" customFormat="1" x14ac:dyDescent="0.25">
      <c r="A65" s="63" t="str">
        <f>A29</f>
        <v>1.a Poolish</v>
      </c>
      <c r="B65" s="55">
        <f>B29</f>
        <v>241.2</v>
      </c>
      <c r="C65" s="56">
        <v>5</v>
      </c>
      <c r="D65" s="57">
        <f>D29</f>
        <v>0.40200000000000002</v>
      </c>
      <c r="E65" s="58"/>
      <c r="F65" s="59"/>
      <c r="G65" s="71"/>
    </row>
    <row r="66" spans="1:8" s="16" customFormat="1" x14ac:dyDescent="0.25">
      <c r="A66" s="63" t="str">
        <f>A47</f>
        <v>1.c Brüh-/Kochstück: Dinkel</v>
      </c>
      <c r="B66" s="55">
        <f t="shared" ref="B66:B82" si="2">D66*F$5</f>
        <v>49.680000000000007</v>
      </c>
      <c r="C66" s="56">
        <v>5</v>
      </c>
      <c r="D66" s="57">
        <f>D50+D49*80%</f>
        <v>8.2800000000000012E-2</v>
      </c>
      <c r="E66" s="58"/>
      <c r="F66" s="59"/>
      <c r="H66" s="71"/>
    </row>
    <row r="67" spans="1:8" s="16" customFormat="1" x14ac:dyDescent="0.25">
      <c r="A67" s="63" t="str">
        <f>A55</f>
        <v>1.d Brüh-/Kochstück: Röstbrot</v>
      </c>
      <c r="B67" s="55">
        <f>D67*F$5</f>
        <v>72</v>
      </c>
      <c r="C67" s="56">
        <v>5</v>
      </c>
      <c r="D67" s="57">
        <f>D55</f>
        <v>0.12</v>
      </c>
      <c r="E67" s="58"/>
      <c r="F67" s="59"/>
    </row>
    <row r="68" spans="1:8" s="16" customFormat="1" x14ac:dyDescent="0.25">
      <c r="A68" s="54" t="s">
        <v>59</v>
      </c>
      <c r="B68" s="72">
        <f t="shared" si="2"/>
        <v>0.9</v>
      </c>
      <c r="C68" s="56">
        <v>5</v>
      </c>
      <c r="D68" s="73">
        <v>1.5E-3</v>
      </c>
      <c r="E68" s="58"/>
      <c r="F68" s="59"/>
    </row>
    <row r="69" spans="1:8" s="16" customFormat="1" x14ac:dyDescent="0.25">
      <c r="A69" s="54" t="s">
        <v>10</v>
      </c>
      <c r="B69" s="55">
        <f t="shared" si="2"/>
        <v>132</v>
      </c>
      <c r="C69" s="56"/>
      <c r="D69" s="57">
        <f t="shared" ref="D69:D74" si="3">B8</f>
        <v>0.22</v>
      </c>
      <c r="E69" s="58"/>
      <c r="F69" s="59"/>
    </row>
    <row r="70" spans="1:8" s="16" customFormat="1" x14ac:dyDescent="0.25">
      <c r="A70" s="54" t="s">
        <v>12</v>
      </c>
      <c r="B70" s="55">
        <f t="shared" si="2"/>
        <v>300</v>
      </c>
      <c r="C70" s="56"/>
      <c r="D70" s="57">
        <f t="shared" si="3"/>
        <v>0.5</v>
      </c>
      <c r="E70" s="58"/>
      <c r="F70" s="59"/>
    </row>
    <row r="71" spans="1:8" s="16" customFormat="1" x14ac:dyDescent="0.25">
      <c r="A71" s="54" t="s">
        <v>13</v>
      </c>
      <c r="B71" s="55">
        <f t="shared" si="2"/>
        <v>0</v>
      </c>
      <c r="C71" s="56"/>
      <c r="D71" s="57">
        <f t="shared" si="3"/>
        <v>0</v>
      </c>
      <c r="E71" s="58"/>
      <c r="F71" s="59"/>
    </row>
    <row r="72" spans="1:8" s="16" customFormat="1" x14ac:dyDescent="0.25">
      <c r="A72" s="54" t="s">
        <v>15</v>
      </c>
      <c r="B72" s="55">
        <f t="shared" si="2"/>
        <v>0</v>
      </c>
      <c r="C72" s="56"/>
      <c r="D72" s="57">
        <f t="shared" si="3"/>
        <v>0</v>
      </c>
      <c r="E72" s="58"/>
      <c r="F72" s="59"/>
    </row>
    <row r="73" spans="1:8" s="16" customFormat="1" x14ac:dyDescent="0.25">
      <c r="A73" s="54" t="s">
        <v>60</v>
      </c>
      <c r="B73" s="55">
        <f t="shared" si="2"/>
        <v>0</v>
      </c>
      <c r="C73" s="56"/>
      <c r="D73" s="57">
        <f t="shared" si="3"/>
        <v>0</v>
      </c>
      <c r="E73" s="58"/>
      <c r="F73" s="59"/>
    </row>
    <row r="74" spans="1:8" s="16" customFormat="1" x14ac:dyDescent="0.25">
      <c r="A74" s="54" t="s">
        <v>17</v>
      </c>
      <c r="B74" s="55">
        <f t="shared" si="2"/>
        <v>0</v>
      </c>
      <c r="C74" s="56"/>
      <c r="D74" s="57">
        <f t="shared" si="3"/>
        <v>0</v>
      </c>
      <c r="E74" s="58"/>
      <c r="F74" s="59"/>
    </row>
    <row r="75" spans="1:8" s="77" customFormat="1" x14ac:dyDescent="0.25">
      <c r="A75" s="74" t="s">
        <v>61</v>
      </c>
      <c r="B75" s="78">
        <f>D75*F$5</f>
        <v>1.2</v>
      </c>
      <c r="C75" s="76"/>
      <c r="D75" s="117">
        <v>2E-3</v>
      </c>
      <c r="E75" s="118"/>
      <c r="F75" s="119"/>
    </row>
    <row r="76" spans="1:8" s="31" customFormat="1" x14ac:dyDescent="0.25">
      <c r="A76" s="63" t="str">
        <f>A39</f>
        <v>1.b Sauerteig (1/4/4)</v>
      </c>
      <c r="B76" s="55">
        <f>B39</f>
        <v>67.5</v>
      </c>
      <c r="C76" s="56">
        <f>C39</f>
        <v>21</v>
      </c>
      <c r="D76" s="57">
        <f>D39</f>
        <v>0.1125</v>
      </c>
      <c r="E76" s="58"/>
      <c r="F76" s="59"/>
    </row>
    <row r="77" spans="1:8" s="16" customFormat="1" x14ac:dyDescent="0.25">
      <c r="A77" s="63" t="s">
        <v>62</v>
      </c>
      <c r="B77" s="55"/>
      <c r="C77" s="56"/>
      <c r="D77" s="57"/>
      <c r="E77" s="58"/>
      <c r="F77" s="59"/>
    </row>
    <row r="78" spans="1:8" s="16" customFormat="1" x14ac:dyDescent="0.25">
      <c r="A78" s="54" t="s">
        <v>63</v>
      </c>
      <c r="B78" s="55"/>
      <c r="C78" s="56"/>
      <c r="D78" s="57"/>
      <c r="E78" s="58">
        <v>2.0833333333333332E-2</v>
      </c>
      <c r="F78" s="59">
        <f>F79-E78</f>
        <v>45916.663194444438</v>
      </c>
    </row>
    <row r="79" spans="1:8" s="16" customFormat="1" x14ac:dyDescent="0.25">
      <c r="A79" s="133" t="s">
        <v>113</v>
      </c>
      <c r="B79" s="55"/>
      <c r="C79" s="56"/>
      <c r="D79" s="57"/>
      <c r="E79" s="79">
        <v>6.9444444444444441E-3</v>
      </c>
      <c r="F79" s="80">
        <f>F86-E79</f>
        <v>45916.684027777774</v>
      </c>
    </row>
    <row r="80" spans="1:8" s="16" customFormat="1" x14ac:dyDescent="0.25">
      <c r="A80" s="54" t="s">
        <v>64</v>
      </c>
      <c r="B80" s="55">
        <f t="shared" si="2"/>
        <v>13.799999999999999</v>
      </c>
      <c r="C80" s="56"/>
      <c r="D80" s="57">
        <f>2.3%</f>
        <v>2.3E-2</v>
      </c>
      <c r="E80" s="58"/>
      <c r="F80" s="59"/>
    </row>
    <row r="81" spans="1:6" s="16" customFormat="1" x14ac:dyDescent="0.25">
      <c r="A81" s="54" t="s">
        <v>65</v>
      </c>
      <c r="B81" s="72">
        <f t="shared" si="2"/>
        <v>3</v>
      </c>
      <c r="C81" s="56"/>
      <c r="D81" s="73">
        <v>5.0000000000000001E-3</v>
      </c>
      <c r="E81" s="58"/>
      <c r="F81" s="59"/>
    </row>
    <row r="82" spans="1:6" s="16" customFormat="1" x14ac:dyDescent="0.25">
      <c r="A82" s="81" t="s">
        <v>66</v>
      </c>
      <c r="B82" s="75">
        <f t="shared" si="2"/>
        <v>18</v>
      </c>
      <c r="C82" s="76">
        <v>16</v>
      </c>
      <c r="D82" s="57">
        <v>0.03</v>
      </c>
      <c r="E82" s="58"/>
      <c r="F82" s="59"/>
    </row>
    <row r="83" spans="1:6" s="31" customFormat="1" x14ac:dyDescent="0.25">
      <c r="A83" s="54" t="s">
        <v>67</v>
      </c>
      <c r="B83" s="55"/>
      <c r="C83" s="56">
        <v>25</v>
      </c>
      <c r="D83" s="82"/>
      <c r="E83" s="58"/>
      <c r="F83" s="59"/>
    </row>
    <row r="84" spans="1:6" s="16" customFormat="1" x14ac:dyDescent="0.25">
      <c r="A84" s="54"/>
      <c r="B84" s="55"/>
      <c r="C84" s="64"/>
      <c r="D84" s="73"/>
      <c r="E84" s="58"/>
      <c r="F84" s="59"/>
    </row>
    <row r="85" spans="1:6" s="16" customFormat="1" x14ac:dyDescent="0.25">
      <c r="A85" s="42" t="s">
        <v>68</v>
      </c>
      <c r="B85" s="83"/>
      <c r="C85" s="84"/>
      <c r="D85" s="85"/>
      <c r="E85" s="52"/>
      <c r="F85" s="53"/>
    </row>
    <row r="86" spans="1:6" s="16" customFormat="1" ht="13" thickBot="1" x14ac:dyDescent="0.3">
      <c r="A86" s="86" t="s">
        <v>42</v>
      </c>
      <c r="B86" s="87"/>
      <c r="C86" s="56">
        <v>21</v>
      </c>
      <c r="D86" s="82"/>
      <c r="E86" s="58">
        <v>3.125E-2</v>
      </c>
      <c r="F86" s="59">
        <f>F87-E86</f>
        <v>45916.690972222219</v>
      </c>
    </row>
    <row r="87" spans="1:6" s="16" customFormat="1" ht="13" thickBot="1" x14ac:dyDescent="0.3">
      <c r="A87" s="108" t="s">
        <v>69</v>
      </c>
      <c r="B87" s="109"/>
      <c r="C87" s="110">
        <v>5</v>
      </c>
      <c r="D87" s="111" t="s">
        <v>44</v>
      </c>
      <c r="E87" s="112">
        <v>0.66666666666666663</v>
      </c>
      <c r="F87" s="59">
        <f>F88-E87</f>
        <v>45916.722222222219</v>
      </c>
    </row>
    <row r="88" spans="1:6" s="16" customFormat="1" x14ac:dyDescent="0.25">
      <c r="A88" s="25" t="s">
        <v>70</v>
      </c>
      <c r="B88" s="88"/>
      <c r="C88" s="56">
        <v>21</v>
      </c>
      <c r="D88" s="89"/>
      <c r="E88" s="58">
        <v>2.0833333333333332E-2</v>
      </c>
      <c r="F88" s="59">
        <f>F90-E88</f>
        <v>45917.388888888883</v>
      </c>
    </row>
    <row r="89" spans="1:6" s="16" customFormat="1" x14ac:dyDescent="0.25">
      <c r="A89" s="25"/>
      <c r="B89" s="88"/>
      <c r="C89" s="56"/>
      <c r="D89" s="89"/>
      <c r="E89" s="90"/>
      <c r="F89" s="59"/>
    </row>
    <row r="90" spans="1:6" s="16" customFormat="1" x14ac:dyDescent="0.25">
      <c r="A90" s="42" t="s">
        <v>71</v>
      </c>
      <c r="B90" s="91"/>
      <c r="C90" s="84"/>
      <c r="D90" s="85"/>
      <c r="E90" s="52">
        <v>6.9444444444444441E-3</v>
      </c>
      <c r="F90" s="53">
        <f>F93-E90</f>
        <v>45917.409722222219</v>
      </c>
    </row>
    <row r="91" spans="1:6" s="17" customFormat="1" x14ac:dyDescent="0.25">
      <c r="A91" s="133" t="s">
        <v>72</v>
      </c>
      <c r="B91" s="137"/>
      <c r="C91" s="135"/>
      <c r="D91" s="138"/>
    </row>
    <row r="92" spans="1:6" s="17" customFormat="1" x14ac:dyDescent="0.25">
      <c r="A92" s="133" t="s">
        <v>73</v>
      </c>
      <c r="B92" s="137"/>
      <c r="C92" s="135"/>
      <c r="D92" s="138"/>
      <c r="E92" s="79"/>
      <c r="F92" s="80"/>
    </row>
    <row r="93" spans="1:6" s="16" customFormat="1" x14ac:dyDescent="0.25">
      <c r="A93" s="86" t="s">
        <v>74</v>
      </c>
      <c r="B93" s="87"/>
      <c r="C93" s="56"/>
      <c r="D93" s="89"/>
      <c r="E93" s="58">
        <v>1.0416666666666666E-2</v>
      </c>
      <c r="F93" s="59">
        <f>F96-E93</f>
        <v>45917.416666666664</v>
      </c>
    </row>
    <row r="94" spans="1:6" s="17" customFormat="1" x14ac:dyDescent="0.25">
      <c r="A94" s="133" t="s">
        <v>75</v>
      </c>
      <c r="B94" s="137"/>
      <c r="C94" s="135"/>
      <c r="D94" s="138"/>
      <c r="E94" s="79"/>
      <c r="F94" s="80"/>
    </row>
    <row r="95" spans="1:6" s="17" customFormat="1" x14ac:dyDescent="0.25">
      <c r="A95" s="133" t="s">
        <v>76</v>
      </c>
      <c r="B95" s="137"/>
      <c r="C95" s="135"/>
      <c r="D95" s="138"/>
      <c r="E95" s="79"/>
      <c r="F95" s="80"/>
    </row>
    <row r="96" spans="1:6" s="16" customFormat="1" x14ac:dyDescent="0.25">
      <c r="A96" s="86" t="s">
        <v>77</v>
      </c>
      <c r="B96" s="87"/>
      <c r="C96" s="56">
        <v>21</v>
      </c>
      <c r="D96" s="89"/>
      <c r="E96" s="58">
        <v>3.125E-2</v>
      </c>
      <c r="F96" s="59">
        <f>F97-E96</f>
        <v>45917.427083333328</v>
      </c>
    </row>
    <row r="97" spans="1:6" s="16" customFormat="1" x14ac:dyDescent="0.25">
      <c r="A97" s="86" t="s">
        <v>78</v>
      </c>
      <c r="B97" s="87"/>
      <c r="C97" s="56">
        <v>250</v>
      </c>
      <c r="E97" s="58">
        <v>2.0833333333333332E-2</v>
      </c>
      <c r="F97" s="59">
        <f>F99-E97</f>
        <v>45917.458333333328</v>
      </c>
    </row>
    <row r="98" spans="1:6" s="16" customFormat="1" x14ac:dyDescent="0.25">
      <c r="A98" s="86"/>
      <c r="B98" s="87"/>
      <c r="C98" s="56"/>
      <c r="D98" s="89"/>
      <c r="E98" s="58"/>
      <c r="F98" s="59"/>
    </row>
    <row r="99" spans="1:6" s="16" customFormat="1" x14ac:dyDescent="0.25">
      <c r="A99" s="42" t="s">
        <v>79</v>
      </c>
      <c r="B99" s="91"/>
      <c r="C99" s="92"/>
      <c r="D99" s="85"/>
      <c r="E99" s="52">
        <v>6.9444444444444441E-3</v>
      </c>
      <c r="F99" s="53">
        <f>F103-E99</f>
        <v>45917.479166666664</v>
      </c>
    </row>
    <row r="100" spans="1:6" s="17" customFormat="1" x14ac:dyDescent="0.25">
      <c r="A100" s="137" t="s">
        <v>80</v>
      </c>
      <c r="B100" s="139"/>
      <c r="C100" s="135"/>
      <c r="D100" s="138"/>
      <c r="E100" s="79"/>
      <c r="F100" s="80"/>
    </row>
    <row r="101" spans="1:6" s="17" customFormat="1" x14ac:dyDescent="0.25">
      <c r="A101" s="137" t="s">
        <v>81</v>
      </c>
      <c r="B101" s="139"/>
      <c r="C101" s="135"/>
      <c r="D101" s="138"/>
      <c r="E101" s="79"/>
      <c r="F101" s="80"/>
    </row>
    <row r="102" spans="1:6" s="17" customFormat="1" x14ac:dyDescent="0.25">
      <c r="A102" s="133" t="s">
        <v>82</v>
      </c>
      <c r="B102" s="134"/>
      <c r="C102" s="135"/>
      <c r="D102" s="138"/>
      <c r="E102" s="79"/>
      <c r="F102" s="80"/>
    </row>
    <row r="103" spans="1:6" s="16" customFormat="1" x14ac:dyDescent="0.25">
      <c r="A103" s="86" t="s">
        <v>83</v>
      </c>
      <c r="B103" s="55"/>
      <c r="C103" s="56">
        <v>250</v>
      </c>
      <c r="D103" s="89"/>
      <c r="E103" s="58">
        <v>6.9444444444444441E-3</v>
      </c>
      <c r="F103" s="59">
        <f>F105-E103</f>
        <v>45917.486111111109</v>
      </c>
    </row>
    <row r="104" spans="1:6" s="17" customFormat="1" x14ac:dyDescent="0.25">
      <c r="A104" s="133" t="s">
        <v>84</v>
      </c>
      <c r="B104" s="134"/>
      <c r="C104" s="135"/>
      <c r="D104" s="138"/>
      <c r="E104" s="79"/>
      <c r="F104" s="80"/>
    </row>
    <row r="105" spans="1:6" s="16" customFormat="1" x14ac:dyDescent="0.25">
      <c r="A105" s="86" t="s">
        <v>85</v>
      </c>
      <c r="B105" s="87"/>
      <c r="C105" s="56">
        <v>230</v>
      </c>
      <c r="D105" s="82"/>
      <c r="E105" s="58">
        <v>6.9444444444444441E-3</v>
      </c>
      <c r="F105" s="59">
        <f>F106-E105</f>
        <v>45917.493055555555</v>
      </c>
    </row>
    <row r="106" spans="1:6" s="16" customFormat="1" x14ac:dyDescent="0.25">
      <c r="A106" s="86" t="s">
        <v>86</v>
      </c>
      <c r="B106" s="87"/>
      <c r="C106" s="56"/>
      <c r="D106" s="89"/>
      <c r="E106" s="58"/>
      <c r="F106" s="59">
        <f>F3+F4</f>
        <v>45917.5</v>
      </c>
    </row>
    <row r="107" spans="1:6" s="16" customFormat="1" x14ac:dyDescent="0.25">
      <c r="F107" s="95"/>
    </row>
    <row r="108" spans="1:6" x14ac:dyDescent="0.25">
      <c r="D108" s="144" t="s">
        <v>14</v>
      </c>
      <c r="E108" s="145"/>
      <c r="F108" s="145"/>
    </row>
    <row r="109" spans="1:6" x14ac:dyDescent="0.25">
      <c r="D109" s="145"/>
      <c r="E109" s="145"/>
      <c r="F109" s="145"/>
    </row>
    <row r="110" spans="1:6" x14ac:dyDescent="0.25">
      <c r="D110" s="145"/>
      <c r="E110" s="145"/>
      <c r="F110" s="145"/>
    </row>
    <row r="112" spans="1:6" customFormat="1" ht="14.5" x14ac:dyDescent="0.35">
      <c r="A112" s="120" t="s">
        <v>87</v>
      </c>
    </row>
    <row r="113" spans="1:14" customFormat="1" ht="14.5" x14ac:dyDescent="0.35">
      <c r="A113" t="s">
        <v>88</v>
      </c>
      <c r="B113" s="121">
        <f>C143/$B$145*100-C143/$B$145*100*3%</f>
        <v>227.55313743348836</v>
      </c>
      <c r="D113" s="144" t="s">
        <v>14</v>
      </c>
      <c r="E113" s="145"/>
      <c r="F113" s="145"/>
      <c r="G113" s="122"/>
    </row>
    <row r="114" spans="1:14" customFormat="1" ht="14.5" x14ac:dyDescent="0.35">
      <c r="A114" t="s">
        <v>89</v>
      </c>
      <c r="B114" s="122">
        <f>D$143/$B$145*100-D$143/$B$145*100*B$146</f>
        <v>46.716792100091077</v>
      </c>
      <c r="D114" s="145"/>
      <c r="E114" s="145"/>
      <c r="F114" s="145"/>
      <c r="G114" s="122"/>
    </row>
    <row r="115" spans="1:14" customFormat="1" ht="14.5" x14ac:dyDescent="0.35">
      <c r="A115" t="s">
        <v>90</v>
      </c>
      <c r="B115" s="122">
        <f>E$143/$B$145*100-E$143/$B$145*100*B$146</f>
        <v>7.0973325905955518</v>
      </c>
      <c r="D115" s="145"/>
      <c r="E115" s="145"/>
      <c r="F115" s="145"/>
      <c r="G115" s="122"/>
    </row>
    <row r="116" spans="1:14" customFormat="1" ht="14.5" x14ac:dyDescent="0.35">
      <c r="A116" t="s">
        <v>91</v>
      </c>
      <c r="B116" s="122">
        <f>F$143/$B$145*100-F$143/$B$145*100*B$146</f>
        <v>2.5777988624210497</v>
      </c>
      <c r="D116" s="122"/>
      <c r="E116" s="122"/>
      <c r="F116" s="122"/>
      <c r="G116" s="122"/>
    </row>
    <row r="117" spans="1:14" customFormat="1" ht="14.5" x14ac:dyDescent="0.35">
      <c r="A117" t="s">
        <v>92</v>
      </c>
      <c r="B117" s="122">
        <f>G$143/$B$145*100-G$143/$B$145*100*B$146</f>
        <v>0.69170155826166302</v>
      </c>
      <c r="D117" s="122"/>
      <c r="E117" s="122"/>
      <c r="F117" s="122"/>
      <c r="G117" s="122"/>
    </row>
    <row r="118" spans="1:14" customFormat="1" ht="14.5" x14ac:dyDescent="0.35">
      <c r="A118" t="s">
        <v>64</v>
      </c>
      <c r="B118" s="122">
        <f>B80/B145*100-B80/B145*100*3%</f>
        <v>1.4751169068167129</v>
      </c>
      <c r="C118" s="121"/>
      <c r="D118" s="122"/>
      <c r="E118" s="122"/>
      <c r="F118" s="122"/>
      <c r="G118" s="122"/>
    </row>
    <row r="119" spans="1:14" customFormat="1" ht="14.5" x14ac:dyDescent="0.35">
      <c r="B119" s="120"/>
      <c r="C119" s="121"/>
      <c r="D119" s="122"/>
      <c r="E119" s="122"/>
      <c r="F119" s="122"/>
      <c r="G119" s="122"/>
    </row>
    <row r="120" spans="1:14" customFormat="1" ht="15" hidden="1" thickBot="1" x14ac:dyDescent="0.4">
      <c r="A120" s="123" t="s">
        <v>93</v>
      </c>
      <c r="B120" s="124"/>
      <c r="C120" s="120" t="s">
        <v>88</v>
      </c>
      <c r="D120" s="120" t="s">
        <v>89</v>
      </c>
      <c r="E120" s="120" t="s">
        <v>90</v>
      </c>
      <c r="F120" s="120" t="s">
        <v>91</v>
      </c>
      <c r="G120" s="120" t="s">
        <v>92</v>
      </c>
      <c r="I120" s="120" t="s">
        <v>94</v>
      </c>
      <c r="J120" s="120" t="s">
        <v>88</v>
      </c>
      <c r="K120" s="120" t="s">
        <v>89</v>
      </c>
      <c r="L120" s="120" t="s">
        <v>90</v>
      </c>
      <c r="M120" s="120" t="s">
        <v>91</v>
      </c>
      <c r="N120" s="120" t="s">
        <v>92</v>
      </c>
    </row>
    <row r="121" spans="1:14" customFormat="1" ht="14.5" hidden="1" x14ac:dyDescent="0.35">
      <c r="A121" s="125" t="s">
        <v>38</v>
      </c>
      <c r="B121" s="126">
        <f>B25</f>
        <v>407.35</v>
      </c>
      <c r="C121" s="121">
        <f t="shared" ref="C121:C142" si="4">J121/100*$B121</f>
        <v>0</v>
      </c>
      <c r="D121" s="122">
        <f t="shared" ref="D121:D142" si="5">K121/100*$B121</f>
        <v>0</v>
      </c>
      <c r="E121" s="122">
        <f t="shared" ref="E121:E142" si="6">L121/100*$B121</f>
        <v>0</v>
      </c>
      <c r="F121" s="122">
        <f t="shared" ref="F121:F142" si="7">M121/100*$B121</f>
        <v>0</v>
      </c>
      <c r="G121" s="122">
        <f t="shared" ref="G121:G142" si="8">N121/100*$B121</f>
        <v>0</v>
      </c>
      <c r="I121" s="120" t="s">
        <v>38</v>
      </c>
      <c r="J121" s="121">
        <v>0</v>
      </c>
      <c r="K121" s="122">
        <v>0</v>
      </c>
      <c r="L121" s="122">
        <v>0</v>
      </c>
      <c r="M121" s="122">
        <v>0</v>
      </c>
      <c r="N121" s="122">
        <v>0</v>
      </c>
    </row>
    <row r="122" spans="1:14" customFormat="1" ht="14.5" hidden="1" x14ac:dyDescent="0.35">
      <c r="A122" s="127" t="s">
        <v>10</v>
      </c>
      <c r="B122" s="128">
        <f>B8*$F$5</f>
        <v>132</v>
      </c>
      <c r="C122" s="121">
        <f t="shared" si="4"/>
        <v>462</v>
      </c>
      <c r="D122" s="122">
        <f t="shared" si="5"/>
        <v>94.644000000000005</v>
      </c>
      <c r="E122" s="122">
        <f t="shared" si="6"/>
        <v>15.443999999999999</v>
      </c>
      <c r="F122" s="122">
        <f t="shared" si="7"/>
        <v>2.9040000000000004</v>
      </c>
      <c r="G122" s="122">
        <f t="shared" si="8"/>
        <v>1.056</v>
      </c>
      <c r="I122" s="120" t="s">
        <v>10</v>
      </c>
      <c r="J122" s="121">
        <v>350</v>
      </c>
      <c r="K122" s="122">
        <v>71.7</v>
      </c>
      <c r="L122" s="122">
        <v>11.7</v>
      </c>
      <c r="M122" s="122">
        <v>2.2000000000000002</v>
      </c>
      <c r="N122" s="122">
        <v>0.8</v>
      </c>
    </row>
    <row r="123" spans="1:14" customFormat="1" ht="14.5" hidden="1" x14ac:dyDescent="0.35">
      <c r="A123" s="127" t="s">
        <v>12</v>
      </c>
      <c r="B123" s="128">
        <f>(B9+B15)*$F$5</f>
        <v>420</v>
      </c>
      <c r="C123" s="121">
        <f t="shared" si="4"/>
        <v>1457.4</v>
      </c>
      <c r="D123" s="122">
        <f t="shared" si="5"/>
        <v>302.39999999999998</v>
      </c>
      <c r="E123" s="122">
        <f t="shared" si="6"/>
        <v>44.519999999999996</v>
      </c>
      <c r="F123" s="122">
        <f t="shared" si="7"/>
        <v>14.700000000000001</v>
      </c>
      <c r="G123" s="122">
        <f t="shared" si="8"/>
        <v>4.62</v>
      </c>
      <c r="I123" s="120" t="s">
        <v>12</v>
      </c>
      <c r="J123" s="121">
        <v>347</v>
      </c>
      <c r="K123" s="122">
        <v>72</v>
      </c>
      <c r="L123" s="122">
        <v>10.6</v>
      </c>
      <c r="M123" s="122">
        <v>3.5</v>
      </c>
      <c r="N123" s="122">
        <v>1.1000000000000001</v>
      </c>
    </row>
    <row r="124" spans="1:14" customFormat="1" ht="14.5" hidden="1" x14ac:dyDescent="0.35">
      <c r="A124" s="127" t="s">
        <v>95</v>
      </c>
      <c r="B124" s="128">
        <f t="shared" ref="B124" si="9">B10*$F$5</f>
        <v>0</v>
      </c>
      <c r="C124" s="121">
        <f t="shared" si="4"/>
        <v>0</v>
      </c>
      <c r="D124" s="122">
        <f t="shared" si="5"/>
        <v>0</v>
      </c>
      <c r="E124" s="122">
        <f t="shared" si="6"/>
        <v>0</v>
      </c>
      <c r="F124" s="122">
        <f t="shared" si="7"/>
        <v>0</v>
      </c>
      <c r="G124" s="122">
        <f t="shared" si="8"/>
        <v>0</v>
      </c>
      <c r="I124" s="120" t="s">
        <v>95</v>
      </c>
      <c r="J124" s="121">
        <v>325</v>
      </c>
      <c r="K124" s="122">
        <v>67.900000000000006</v>
      </c>
      <c r="L124" s="122">
        <v>7.4</v>
      </c>
      <c r="M124" s="122">
        <v>6.9</v>
      </c>
      <c r="N124" s="122">
        <v>1.1000000000000001</v>
      </c>
    </row>
    <row r="125" spans="1:14" customFormat="1" ht="14.5" hidden="1" x14ac:dyDescent="0.35">
      <c r="A125" s="127" t="s">
        <v>15</v>
      </c>
      <c r="B125" s="128">
        <f>(B11+B17)*$F$5</f>
        <v>18</v>
      </c>
      <c r="C125" s="121">
        <f t="shared" si="4"/>
        <v>63.9</v>
      </c>
      <c r="D125" s="122">
        <f t="shared" si="5"/>
        <v>11.466000000000001</v>
      </c>
      <c r="E125" s="122">
        <f t="shared" si="6"/>
        <v>2.286</v>
      </c>
      <c r="F125" s="122">
        <f t="shared" si="7"/>
        <v>1.494</v>
      </c>
      <c r="G125" s="122">
        <f t="shared" si="8"/>
        <v>0.30600000000000005</v>
      </c>
      <c r="I125" s="120" t="s">
        <v>15</v>
      </c>
      <c r="J125" s="121">
        <v>355</v>
      </c>
      <c r="K125" s="122">
        <v>63.7</v>
      </c>
      <c r="L125" s="122">
        <v>12.7</v>
      </c>
      <c r="M125" s="122">
        <v>8.3000000000000007</v>
      </c>
      <c r="N125" s="122">
        <v>1.7</v>
      </c>
    </row>
    <row r="126" spans="1:14" customFormat="1" ht="14.5" hidden="1" x14ac:dyDescent="0.35">
      <c r="A126" s="127" t="s">
        <v>60</v>
      </c>
      <c r="B126" s="128">
        <f>B12*$F$5</f>
        <v>0</v>
      </c>
      <c r="C126" s="121">
        <f t="shared" si="4"/>
        <v>0</v>
      </c>
      <c r="D126" s="122">
        <f t="shared" si="5"/>
        <v>0</v>
      </c>
      <c r="E126" s="122">
        <f t="shared" si="6"/>
        <v>0</v>
      </c>
      <c r="F126" s="122">
        <f t="shared" si="7"/>
        <v>0</v>
      </c>
      <c r="G126" s="122">
        <f t="shared" si="8"/>
        <v>0</v>
      </c>
      <c r="I126" s="120" t="s">
        <v>60</v>
      </c>
      <c r="J126" s="121">
        <v>325</v>
      </c>
      <c r="K126" s="122">
        <v>59.5</v>
      </c>
      <c r="L126" s="122">
        <v>11.4</v>
      </c>
      <c r="M126" s="122">
        <v>10</v>
      </c>
      <c r="N126" s="122">
        <v>0.9</v>
      </c>
    </row>
    <row r="127" spans="1:14" customFormat="1" ht="14.5" hidden="1" x14ac:dyDescent="0.35">
      <c r="A127" s="127" t="s">
        <v>17</v>
      </c>
      <c r="B127" s="128">
        <f>(B13+B16)*$F$5</f>
        <v>30</v>
      </c>
      <c r="C127" s="121">
        <f t="shared" si="4"/>
        <v>96.9</v>
      </c>
      <c r="D127" s="122">
        <f t="shared" si="5"/>
        <v>18.21</v>
      </c>
      <c r="E127" s="122">
        <f t="shared" si="6"/>
        <v>2.85</v>
      </c>
      <c r="F127" s="122">
        <f t="shared" si="7"/>
        <v>4.0200000000000005</v>
      </c>
      <c r="G127" s="122">
        <f t="shared" si="8"/>
        <v>0.309</v>
      </c>
      <c r="I127" s="120" t="s">
        <v>17</v>
      </c>
      <c r="J127" s="121">
        <v>323</v>
      </c>
      <c r="K127" s="122">
        <v>60.7</v>
      </c>
      <c r="L127" s="122">
        <v>9.5</v>
      </c>
      <c r="M127" s="122">
        <v>13.4</v>
      </c>
      <c r="N127" s="122">
        <v>1.03</v>
      </c>
    </row>
    <row r="128" spans="1:14" customFormat="1" ht="14.5" hidden="1" x14ac:dyDescent="0.35">
      <c r="A128" s="127" t="s">
        <v>59</v>
      </c>
      <c r="B128" s="128">
        <f>B68</f>
        <v>0.9</v>
      </c>
      <c r="C128" s="121">
        <f t="shared" si="4"/>
        <v>1.143</v>
      </c>
      <c r="D128" s="122">
        <f t="shared" si="5"/>
        <v>0.1125</v>
      </c>
      <c r="E128" s="122">
        <f t="shared" si="6"/>
        <v>9.9900000000000003E-2</v>
      </c>
      <c r="F128" s="122">
        <f t="shared" si="7"/>
        <v>9.1799999999999993E-2</v>
      </c>
      <c r="G128" s="122">
        <f t="shared" si="8"/>
        <v>1.8000000000000002E-2</v>
      </c>
      <c r="I128" s="120" t="s">
        <v>59</v>
      </c>
      <c r="J128" s="121">
        <v>127</v>
      </c>
      <c r="K128" s="122">
        <v>12.5</v>
      </c>
      <c r="L128" s="122">
        <v>11.1</v>
      </c>
      <c r="M128" s="122">
        <v>10.199999999999999</v>
      </c>
      <c r="N128" s="122">
        <v>2</v>
      </c>
    </row>
    <row r="129" spans="1:14" customFormat="1" ht="14.5" hidden="1" x14ac:dyDescent="0.35">
      <c r="A129" s="127" t="s">
        <v>64</v>
      </c>
      <c r="B129" s="128">
        <f>B80</f>
        <v>13.799999999999999</v>
      </c>
      <c r="C129" s="121">
        <f t="shared" si="4"/>
        <v>0</v>
      </c>
      <c r="D129" s="122">
        <f t="shared" si="5"/>
        <v>0</v>
      </c>
      <c r="E129" s="122">
        <f t="shared" si="6"/>
        <v>0</v>
      </c>
      <c r="F129" s="122">
        <f t="shared" si="7"/>
        <v>0</v>
      </c>
      <c r="G129" s="122">
        <f t="shared" si="8"/>
        <v>0</v>
      </c>
      <c r="I129" s="120" t="s">
        <v>64</v>
      </c>
      <c r="J129" s="121">
        <v>0</v>
      </c>
      <c r="K129" s="122">
        <v>0</v>
      </c>
      <c r="L129" s="122">
        <v>0</v>
      </c>
      <c r="M129" s="122">
        <v>0</v>
      </c>
      <c r="N129" s="122">
        <v>0</v>
      </c>
    </row>
    <row r="130" spans="1:14" customFormat="1" ht="14.5" hidden="1" x14ac:dyDescent="0.35">
      <c r="A130" s="127" t="s">
        <v>96</v>
      </c>
      <c r="B130" s="128">
        <f>B81</f>
        <v>3</v>
      </c>
      <c r="C130" s="121">
        <f t="shared" si="4"/>
        <v>9.120000000000001</v>
      </c>
      <c r="D130" s="122">
        <f t="shared" si="5"/>
        <v>2.4720000000000004</v>
      </c>
      <c r="E130" s="122">
        <f t="shared" si="6"/>
        <v>9.0000000000000011E-3</v>
      </c>
      <c r="F130" s="122">
        <f t="shared" si="7"/>
        <v>6.0000000000000001E-3</v>
      </c>
      <c r="G130" s="122">
        <f t="shared" si="8"/>
        <v>0</v>
      </c>
      <c r="I130" s="120" t="s">
        <v>96</v>
      </c>
      <c r="J130" s="121">
        <v>304</v>
      </c>
      <c r="K130" s="122">
        <v>82.4</v>
      </c>
      <c r="L130" s="122">
        <v>0.3</v>
      </c>
      <c r="M130" s="122">
        <v>0.2</v>
      </c>
      <c r="N130" s="122">
        <v>0</v>
      </c>
    </row>
    <row r="131" spans="1:14" customFormat="1" ht="14.5" hidden="1" x14ac:dyDescent="0.35">
      <c r="A131" s="127" t="s">
        <v>11</v>
      </c>
      <c r="B131" s="128">
        <f>F8*F5</f>
        <v>18</v>
      </c>
      <c r="C131" s="121">
        <f t="shared" si="4"/>
        <v>38.339999999999996</v>
      </c>
      <c r="D131" s="122">
        <f t="shared" si="5"/>
        <v>7.74</v>
      </c>
      <c r="E131" s="122">
        <f t="shared" si="6"/>
        <v>1.1880000000000002</v>
      </c>
      <c r="F131" s="122">
        <f t="shared" si="7"/>
        <v>0.9</v>
      </c>
      <c r="G131" s="122">
        <f t="shared" si="8"/>
        <v>0.16200000000000003</v>
      </c>
      <c r="I131" s="120" t="s">
        <v>11</v>
      </c>
      <c r="J131" s="121">
        <v>213</v>
      </c>
      <c r="K131" s="122">
        <v>43</v>
      </c>
      <c r="L131" s="122">
        <v>6.6</v>
      </c>
      <c r="M131" s="122">
        <v>5</v>
      </c>
      <c r="N131" s="122">
        <v>0.9</v>
      </c>
    </row>
    <row r="132" spans="1:14" customFormat="1" ht="14.5" hidden="1" x14ac:dyDescent="0.35">
      <c r="A132" s="127" t="s">
        <v>97</v>
      </c>
      <c r="B132" s="128">
        <v>0</v>
      </c>
      <c r="C132" s="121">
        <f t="shared" si="4"/>
        <v>0</v>
      </c>
      <c r="D132" s="122">
        <f t="shared" si="5"/>
        <v>0</v>
      </c>
      <c r="E132" s="122">
        <f t="shared" si="6"/>
        <v>0</v>
      </c>
      <c r="F132" s="122">
        <f t="shared" si="7"/>
        <v>0</v>
      </c>
      <c r="G132" s="122">
        <f t="shared" si="8"/>
        <v>0</v>
      </c>
      <c r="I132" s="120" t="s">
        <v>97</v>
      </c>
      <c r="J132" s="121">
        <v>598</v>
      </c>
      <c r="K132" s="122">
        <v>10.199999999999999</v>
      </c>
      <c r="L132" s="122">
        <v>20</v>
      </c>
      <c r="M132" s="122">
        <v>12</v>
      </c>
      <c r="N132" s="122">
        <v>50.7</v>
      </c>
    </row>
    <row r="133" spans="1:14" customFormat="1" ht="14.5" hidden="1" x14ac:dyDescent="0.35">
      <c r="A133" s="127" t="s">
        <v>98</v>
      </c>
      <c r="B133" s="128">
        <v>0</v>
      </c>
      <c r="C133" s="121">
        <f t="shared" si="4"/>
        <v>0</v>
      </c>
      <c r="D133" s="122">
        <f t="shared" si="5"/>
        <v>0</v>
      </c>
      <c r="E133" s="122">
        <f t="shared" si="6"/>
        <v>0</v>
      </c>
      <c r="F133" s="122">
        <f t="shared" si="7"/>
        <v>0</v>
      </c>
      <c r="G133" s="122">
        <f t="shared" si="8"/>
        <v>0</v>
      </c>
      <c r="I133" s="120" t="s">
        <v>98</v>
      </c>
      <c r="J133" s="121">
        <v>500</v>
      </c>
      <c r="K133" s="122">
        <v>7.8</v>
      </c>
      <c r="L133" s="122">
        <v>23</v>
      </c>
      <c r="M133" s="122">
        <v>27.5</v>
      </c>
      <c r="N133" s="122">
        <v>37</v>
      </c>
    </row>
    <row r="134" spans="1:14" customFormat="1" ht="14.5" hidden="1" x14ac:dyDescent="0.35">
      <c r="A134" s="127" t="s">
        <v>99</v>
      </c>
      <c r="B134" s="128">
        <v>0</v>
      </c>
      <c r="C134" s="121">
        <f t="shared" si="4"/>
        <v>0</v>
      </c>
      <c r="D134" s="122">
        <f t="shared" si="5"/>
        <v>0</v>
      </c>
      <c r="E134" s="122">
        <f t="shared" si="6"/>
        <v>0</v>
      </c>
      <c r="F134" s="122">
        <f t="shared" si="7"/>
        <v>0</v>
      </c>
      <c r="G134" s="122">
        <f t="shared" si="8"/>
        <v>0</v>
      </c>
      <c r="I134" s="120" t="s">
        <v>99</v>
      </c>
      <c r="J134" s="121">
        <v>533</v>
      </c>
      <c r="K134" s="122">
        <v>23.69</v>
      </c>
      <c r="L134" s="122">
        <v>18.04</v>
      </c>
      <c r="M134" s="122">
        <v>10</v>
      </c>
      <c r="N134" s="122">
        <v>44.7</v>
      </c>
    </row>
    <row r="135" spans="1:14" customFormat="1" ht="14.5" hidden="1" x14ac:dyDescent="0.35">
      <c r="A135" s="127" t="s">
        <v>100</v>
      </c>
      <c r="B135" s="128">
        <v>0</v>
      </c>
      <c r="C135" s="121">
        <f t="shared" si="4"/>
        <v>0</v>
      </c>
      <c r="D135" s="122">
        <f t="shared" si="5"/>
        <v>0</v>
      </c>
      <c r="E135" s="122">
        <f t="shared" si="6"/>
        <v>0</v>
      </c>
      <c r="F135" s="122">
        <f t="shared" si="7"/>
        <v>0</v>
      </c>
      <c r="G135" s="122">
        <f t="shared" si="8"/>
        <v>0</v>
      </c>
      <c r="I135" s="120" t="s">
        <v>100</v>
      </c>
      <c r="J135" s="121">
        <v>584</v>
      </c>
      <c r="K135" s="122">
        <v>11.4</v>
      </c>
      <c r="L135" s="122">
        <v>20.8</v>
      </c>
      <c r="M135" s="122">
        <v>8.6</v>
      </c>
      <c r="N135" s="122">
        <v>51.5</v>
      </c>
    </row>
    <row r="136" spans="1:14" customFormat="1" ht="14.5" hidden="1" x14ac:dyDescent="0.35">
      <c r="A136" s="127" t="s">
        <v>101</v>
      </c>
      <c r="B136" s="128">
        <v>0</v>
      </c>
      <c r="C136" s="121">
        <f t="shared" si="4"/>
        <v>0</v>
      </c>
      <c r="D136" s="122">
        <f t="shared" si="5"/>
        <v>0</v>
      </c>
      <c r="E136" s="122">
        <f t="shared" si="6"/>
        <v>0</v>
      </c>
      <c r="F136" s="122">
        <f t="shared" si="7"/>
        <v>0</v>
      </c>
      <c r="G136" s="122">
        <f t="shared" si="8"/>
        <v>0</v>
      </c>
      <c r="I136" s="120" t="s">
        <v>101</v>
      </c>
      <c r="J136" s="121">
        <v>371</v>
      </c>
      <c r="K136" s="122">
        <v>58.7</v>
      </c>
      <c r="L136" s="122">
        <v>13.5</v>
      </c>
      <c r="M136" s="122">
        <v>10</v>
      </c>
      <c r="N136" s="122">
        <v>7</v>
      </c>
    </row>
    <row r="137" spans="1:14" customFormat="1" ht="14.5" hidden="1" x14ac:dyDescent="0.35">
      <c r="A137" s="127" t="s">
        <v>102</v>
      </c>
      <c r="B137" s="128">
        <v>0</v>
      </c>
      <c r="C137" s="121">
        <f t="shared" si="4"/>
        <v>0</v>
      </c>
      <c r="D137" s="122">
        <f t="shared" si="5"/>
        <v>0</v>
      </c>
      <c r="E137" s="122">
        <f t="shared" si="6"/>
        <v>0</v>
      </c>
      <c r="F137" s="122">
        <f t="shared" si="7"/>
        <v>0</v>
      </c>
      <c r="G137" s="122">
        <f t="shared" si="8"/>
        <v>0</v>
      </c>
      <c r="I137" s="120" t="s">
        <v>102</v>
      </c>
      <c r="J137" s="121">
        <v>352</v>
      </c>
      <c r="K137" s="122">
        <v>66.400000000000006</v>
      </c>
      <c r="L137" s="122">
        <v>11.9</v>
      </c>
      <c r="M137" s="122">
        <v>0</v>
      </c>
      <c r="N137" s="122">
        <v>2.8</v>
      </c>
    </row>
    <row r="138" spans="1:14" customFormat="1" ht="14.5" hidden="1" x14ac:dyDescent="0.35">
      <c r="A138" s="127" t="s">
        <v>103</v>
      </c>
      <c r="B138" s="128">
        <v>0</v>
      </c>
      <c r="C138" s="121">
        <f t="shared" si="4"/>
        <v>0</v>
      </c>
      <c r="D138" s="122">
        <f t="shared" si="5"/>
        <v>0</v>
      </c>
      <c r="E138" s="122">
        <f t="shared" si="6"/>
        <v>0</v>
      </c>
      <c r="F138" s="122">
        <f t="shared" si="7"/>
        <v>0</v>
      </c>
      <c r="G138" s="122">
        <f t="shared" si="8"/>
        <v>0</v>
      </c>
      <c r="I138" s="120" t="s">
        <v>103</v>
      </c>
      <c r="J138" s="121">
        <v>327</v>
      </c>
      <c r="K138" s="122">
        <v>59.6</v>
      </c>
      <c r="L138" s="122">
        <v>11.4</v>
      </c>
      <c r="M138" s="122">
        <v>0</v>
      </c>
      <c r="N138" s="122">
        <v>1.8</v>
      </c>
    </row>
    <row r="139" spans="1:14" customFormat="1" ht="14.5" hidden="1" x14ac:dyDescent="0.35">
      <c r="A139" s="127" t="s">
        <v>104</v>
      </c>
      <c r="B139" s="128">
        <v>0</v>
      </c>
      <c r="C139" s="121">
        <f t="shared" si="4"/>
        <v>0</v>
      </c>
      <c r="D139" s="122">
        <f t="shared" si="5"/>
        <v>0</v>
      </c>
      <c r="E139" s="122">
        <f t="shared" si="6"/>
        <v>0</v>
      </c>
      <c r="F139" s="122">
        <f t="shared" si="7"/>
        <v>0</v>
      </c>
      <c r="G139" s="122">
        <f t="shared" si="8"/>
        <v>0</v>
      </c>
      <c r="I139" s="120" t="s">
        <v>104</v>
      </c>
      <c r="J139" s="121">
        <v>330</v>
      </c>
      <c r="K139" s="122">
        <v>63.3</v>
      </c>
      <c r="L139" s="122">
        <v>8.8000000000000007</v>
      </c>
      <c r="M139" s="122">
        <v>0</v>
      </c>
      <c r="N139" s="122">
        <v>1.8</v>
      </c>
    </row>
    <row r="140" spans="1:14" customFormat="1" ht="14.5" hidden="1" x14ac:dyDescent="0.35">
      <c r="A140" s="127" t="s">
        <v>105</v>
      </c>
      <c r="B140" s="128">
        <v>0</v>
      </c>
      <c r="C140" s="121">
        <f t="shared" si="4"/>
        <v>0</v>
      </c>
      <c r="D140" s="122">
        <f t="shared" si="5"/>
        <v>0</v>
      </c>
      <c r="E140" s="122">
        <f t="shared" si="6"/>
        <v>0</v>
      </c>
      <c r="F140" s="122">
        <f t="shared" si="7"/>
        <v>0</v>
      </c>
      <c r="G140" s="122">
        <f t="shared" si="8"/>
        <v>0</v>
      </c>
      <c r="I140" s="120" t="s">
        <v>105</v>
      </c>
      <c r="J140" s="121">
        <v>347</v>
      </c>
      <c r="K140" s="122">
        <v>63</v>
      </c>
      <c r="L140" s="122">
        <v>17</v>
      </c>
      <c r="M140" s="122">
        <v>9.9</v>
      </c>
      <c r="N140" s="122">
        <v>2.7</v>
      </c>
    </row>
    <row r="141" spans="1:14" customFormat="1" ht="14.5" hidden="1" x14ac:dyDescent="0.35">
      <c r="A141" s="127" t="s">
        <v>106</v>
      </c>
      <c r="B141" s="128">
        <v>0</v>
      </c>
      <c r="C141" s="121">
        <f t="shared" si="4"/>
        <v>0</v>
      </c>
      <c r="D141" s="122">
        <f t="shared" si="5"/>
        <v>0</v>
      </c>
      <c r="E141" s="122">
        <f t="shared" si="6"/>
        <v>0</v>
      </c>
      <c r="F141" s="122">
        <f t="shared" si="7"/>
        <v>0</v>
      </c>
      <c r="G141" s="122">
        <f t="shared" si="8"/>
        <v>0</v>
      </c>
      <c r="I141" s="120" t="s">
        <v>106</v>
      </c>
      <c r="J141" s="121">
        <v>713</v>
      </c>
      <c r="K141" s="122">
        <v>0.5</v>
      </c>
      <c r="L141" s="122">
        <v>0.4</v>
      </c>
      <c r="M141" s="122">
        <v>0</v>
      </c>
      <c r="N141" s="122">
        <v>79</v>
      </c>
    </row>
    <row r="142" spans="1:14" customFormat="1" ht="15" hidden="1" thickBot="1" x14ac:dyDescent="0.4">
      <c r="A142" s="129" t="s">
        <v>107</v>
      </c>
      <c r="B142" s="130">
        <v>0</v>
      </c>
      <c r="C142" s="121">
        <f t="shared" si="4"/>
        <v>0</v>
      </c>
      <c r="D142" s="122">
        <f t="shared" si="5"/>
        <v>0</v>
      </c>
      <c r="E142" s="122">
        <f t="shared" si="6"/>
        <v>0</v>
      </c>
      <c r="F142" s="122">
        <f t="shared" si="7"/>
        <v>0</v>
      </c>
      <c r="G142" s="122">
        <f t="shared" si="8"/>
        <v>0</v>
      </c>
      <c r="I142" s="120" t="s">
        <v>107</v>
      </c>
      <c r="J142" s="121">
        <v>32</v>
      </c>
      <c r="K142" s="122">
        <v>7.7</v>
      </c>
      <c r="L142" s="122">
        <v>2.7E-2</v>
      </c>
      <c r="M142" s="122">
        <v>0.31</v>
      </c>
      <c r="N142" s="122">
        <v>0.05</v>
      </c>
    </row>
    <row r="143" spans="1:14" customFormat="1" ht="14.5" hidden="1" x14ac:dyDescent="0.35">
      <c r="A143" s="120" t="s">
        <v>26</v>
      </c>
      <c r="B143" s="131">
        <f>SUM(B121:B142)</f>
        <v>1043.05</v>
      </c>
      <c r="C143" s="121">
        <f>SUM(C122:C142)</f>
        <v>2128.8030000000003</v>
      </c>
      <c r="D143" s="121">
        <f>SUM(D122:D142)</f>
        <v>437.04449999999997</v>
      </c>
      <c r="E143" s="121">
        <f>SUM(E122:E142)</f>
        <v>66.396900000000002</v>
      </c>
      <c r="F143" s="121">
        <f>SUM(F122:F142)</f>
        <v>24.1158</v>
      </c>
      <c r="G143" s="121">
        <f>SUM(G122:G142)</f>
        <v>6.4710000000000001</v>
      </c>
      <c r="I143" s="120"/>
      <c r="J143" s="132"/>
    </row>
    <row r="144" spans="1:14" customFormat="1" ht="14.5" hidden="1" x14ac:dyDescent="0.35">
      <c r="A144" s="120" t="s">
        <v>108</v>
      </c>
      <c r="B144" s="132">
        <v>0.13</v>
      </c>
    </row>
    <row r="145" spans="1:2" customFormat="1" ht="14.5" hidden="1" x14ac:dyDescent="0.35">
      <c r="A145" s="120" t="s">
        <v>109</v>
      </c>
      <c r="B145" s="131">
        <f>B143-B143*13%</f>
        <v>907.45349999999996</v>
      </c>
    </row>
    <row r="146" spans="1:2" s="120" customFormat="1" ht="14.5" hidden="1" x14ac:dyDescent="0.35">
      <c r="A146" s="120" t="s">
        <v>110</v>
      </c>
      <c r="B146" s="132">
        <v>0.03</v>
      </c>
    </row>
    <row r="147" spans="1:2" hidden="1" x14ac:dyDescent="0.25"/>
    <row r="148" spans="1:2" ht="287.5" hidden="1" x14ac:dyDescent="0.25">
      <c r="A148" s="142" t="s">
        <v>111</v>
      </c>
    </row>
  </sheetData>
  <sheetProtection algorithmName="SHA-512" hashValue="O/ztQOAjJTgop7vfyU8HQOtXKd/xifkGSyonUJekHHUNoXtpXLD3NhovZzAhlv2JiG1dNpjnb+EBqY+lefGOqQ==" saltValue="4e7b6HXyFPmbaUoKj4auAw==" spinCount="100000" sheet="1" objects="1"/>
  <mergeCells count="11">
    <mergeCell ref="D113:F115"/>
    <mergeCell ref="A1:F1"/>
    <mergeCell ref="D3:E3"/>
    <mergeCell ref="D4:E4"/>
    <mergeCell ref="A2:F2"/>
    <mergeCell ref="D108:F110"/>
    <mergeCell ref="D10:F12"/>
    <mergeCell ref="A7:B7"/>
    <mergeCell ref="D7:F7"/>
    <mergeCell ref="A14:B14"/>
    <mergeCell ref="C15:F17"/>
  </mergeCells>
  <conditionalFormatting sqref="A65:D65">
    <cfRule type="expression" dxfId="8" priority="10">
      <formula>$B15=0</formula>
    </cfRule>
  </conditionalFormatting>
  <conditionalFormatting sqref="A66:D66">
    <cfRule type="expression" dxfId="7" priority="9">
      <formula>$B17=0</formula>
    </cfRule>
  </conditionalFormatting>
  <conditionalFormatting sqref="A67:D67">
    <cfRule type="expression" dxfId="6" priority="7">
      <formula>$F8=0</formula>
    </cfRule>
  </conditionalFormatting>
  <conditionalFormatting sqref="A69:D74">
    <cfRule type="expression" dxfId="5" priority="1">
      <formula>$B8=0</formula>
    </cfRule>
  </conditionalFormatting>
  <conditionalFormatting sqref="A76:D76">
    <cfRule type="expression" dxfId="4" priority="6">
      <formula>$B17=0</formula>
    </cfRule>
  </conditionalFormatting>
  <conditionalFormatting sqref="A29:F37">
    <cfRule type="expression" dxfId="3" priority="4">
      <formula>$B$15=0</formula>
    </cfRule>
  </conditionalFormatting>
  <conditionalFormatting sqref="A39:F45">
    <cfRule type="expression" dxfId="2" priority="3">
      <formula>$B$16=0</formula>
    </cfRule>
  </conditionalFormatting>
  <conditionalFormatting sqref="A47:F52">
    <cfRule type="expression" dxfId="1" priority="2">
      <formula>$B$17=0</formula>
    </cfRule>
  </conditionalFormatting>
  <conditionalFormatting sqref="A55:F60">
    <cfRule type="expression" dxfId="0" priority="5">
      <formula>$F$8=0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2" manualBreakCount="2">
    <brk id="53" max="16383" man="1"/>
    <brk id="1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2025-09-15T13:20:11Z</cp:lastPrinted>
  <dcterms:created xsi:type="dcterms:W3CDTF">2025-04-29T22:05:03Z</dcterms:created>
  <dcterms:modified xsi:type="dcterms:W3CDTF">2025-09-15T17:32:33Z</dcterms:modified>
  <cp:category/>
  <cp:contentStatus/>
</cp:coreProperties>
</file>