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Brotfeuer-Internetseite_xar_files/"/>
    </mc:Choice>
  </mc:AlternateContent>
  <xr:revisionPtr revIDLastSave="1" documentId="8_{8AAF50A6-D15B-4170-8CD2-E9593CD7C35C}" xr6:coauthVersionLast="47" xr6:coauthVersionMax="47" xr10:uidLastSave="{BA711770-4535-455D-8DF5-C556CB63479E}"/>
  <bookViews>
    <workbookView xWindow="-110" yWindow="-110" windowWidth="19420" windowHeight="10300" xr2:uid="{6AF04D03-3FFF-482B-ADA3-9E84988EE023}"/>
  </bookViews>
  <sheets>
    <sheet name=".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1" l="1"/>
  <c r="F16" i="1"/>
  <c r="D27" i="1"/>
  <c r="D20" i="1" s="1"/>
  <c r="B50" i="1"/>
  <c r="D108" i="1"/>
  <c r="E108" i="1"/>
  <c r="F108" i="1"/>
  <c r="G108" i="1"/>
  <c r="B39" i="1"/>
  <c r="B107" i="1" s="1"/>
  <c r="D38" i="1"/>
  <c r="B38" i="1" s="1"/>
  <c r="B109" i="1" s="1"/>
  <c r="C109" i="1" s="1"/>
  <c r="E8" i="1"/>
  <c r="B28" i="1"/>
  <c r="B37" i="1"/>
  <c r="B106" i="1" s="1"/>
  <c r="B29" i="1"/>
  <c r="B105" i="1"/>
  <c r="B103" i="1"/>
  <c r="F82" i="1" l="1"/>
  <c r="F80" i="1" s="1"/>
  <c r="F78" i="1" s="1"/>
  <c r="F75" i="1" s="1"/>
  <c r="F74" i="1" s="1"/>
  <c r="F68" i="1" s="1"/>
  <c r="F65" i="1"/>
  <c r="F60" i="1" s="1"/>
  <c r="F58" i="1" s="1"/>
  <c r="F55" i="1" s="1"/>
  <c r="F46" i="1" s="1"/>
  <c r="F25" i="1" s="1"/>
  <c r="F17" i="1" s="1"/>
  <c r="G109" i="1"/>
  <c r="F109" i="1"/>
  <c r="E109" i="1"/>
  <c r="D109" i="1"/>
  <c r="B101" i="1" l="1"/>
  <c r="D31" i="1" l="1"/>
  <c r="D32" i="1"/>
  <c r="B32" i="1" s="1"/>
  <c r="D33" i="1"/>
  <c r="B33" i="1" s="1"/>
  <c r="D34" i="1"/>
  <c r="B34" i="1" s="1"/>
  <c r="D35" i="1"/>
  <c r="B35" i="1" s="1"/>
  <c r="F103" i="1"/>
  <c r="B104" i="1"/>
  <c r="G104" i="1" s="1"/>
  <c r="G101" i="1"/>
  <c r="B110" i="1"/>
  <c r="G110" i="1" s="1"/>
  <c r="B102" i="1"/>
  <c r="F102" i="1" s="1"/>
  <c r="B100" i="1"/>
  <c r="G100" i="1" s="1"/>
  <c r="G121" i="1"/>
  <c r="F121" i="1"/>
  <c r="E121" i="1"/>
  <c r="D121" i="1"/>
  <c r="C121" i="1"/>
  <c r="G119" i="1"/>
  <c r="F119" i="1"/>
  <c r="E119" i="1"/>
  <c r="D119" i="1"/>
  <c r="C119" i="1"/>
  <c r="G118" i="1"/>
  <c r="F118" i="1"/>
  <c r="E118" i="1"/>
  <c r="D118" i="1"/>
  <c r="C118" i="1"/>
  <c r="G117" i="1"/>
  <c r="F117" i="1"/>
  <c r="E117" i="1"/>
  <c r="D117" i="1"/>
  <c r="C117" i="1"/>
  <c r="G116" i="1"/>
  <c r="F116" i="1"/>
  <c r="E116" i="1"/>
  <c r="D116" i="1"/>
  <c r="C116" i="1"/>
  <c r="G115" i="1"/>
  <c r="F115" i="1"/>
  <c r="E115" i="1"/>
  <c r="D115" i="1"/>
  <c r="C115" i="1"/>
  <c r="G114" i="1"/>
  <c r="F114" i="1"/>
  <c r="E114" i="1"/>
  <c r="D114" i="1"/>
  <c r="C114" i="1"/>
  <c r="G113" i="1"/>
  <c r="F113" i="1"/>
  <c r="E113" i="1"/>
  <c r="D113" i="1"/>
  <c r="C113" i="1"/>
  <c r="G111" i="1"/>
  <c r="F111" i="1"/>
  <c r="E111" i="1"/>
  <c r="D111" i="1"/>
  <c r="C111" i="1"/>
  <c r="B31" i="1" l="1"/>
  <c r="C104" i="1"/>
  <c r="D104" i="1"/>
  <c r="C110" i="1"/>
  <c r="D110" i="1"/>
  <c r="C103" i="1"/>
  <c r="G102" i="1"/>
  <c r="E104" i="1"/>
  <c r="F104" i="1"/>
  <c r="E103" i="1"/>
  <c r="G103" i="1"/>
  <c r="D103" i="1"/>
  <c r="E101" i="1"/>
  <c r="F101" i="1"/>
  <c r="E110" i="1"/>
  <c r="F110" i="1"/>
  <c r="C101" i="1"/>
  <c r="D101" i="1"/>
  <c r="C102" i="1"/>
  <c r="D102" i="1"/>
  <c r="E102" i="1"/>
  <c r="C100" i="1"/>
  <c r="D100" i="1"/>
  <c r="E100" i="1"/>
  <c r="F100" i="1"/>
  <c r="D112" i="1" l="1"/>
  <c r="C112" i="1"/>
  <c r="G112" i="1"/>
  <c r="F112" i="1"/>
  <c r="E112" i="1"/>
  <c r="B36" i="1" l="1"/>
  <c r="D30" i="1"/>
  <c r="D25" i="1" s="1"/>
  <c r="D19" i="1" l="1"/>
  <c r="B42" i="1"/>
  <c r="B120" i="1" s="1"/>
  <c r="B30" i="1"/>
  <c r="B19" i="1" s="1"/>
  <c r="G120" i="1" l="1"/>
  <c r="D120" i="1"/>
  <c r="F120" i="1"/>
  <c r="E120" i="1"/>
  <c r="C120" i="1"/>
  <c r="F106" i="1"/>
  <c r="E106" i="1"/>
  <c r="C106" i="1"/>
  <c r="D106" i="1"/>
  <c r="G106" i="1"/>
  <c r="E107" i="1"/>
  <c r="G107" i="1"/>
  <c r="F107" i="1"/>
  <c r="D107" i="1"/>
  <c r="C107" i="1"/>
  <c r="C108" i="1"/>
  <c r="B14" i="1" l="1"/>
  <c r="C105" i="1" l="1"/>
  <c r="C122" i="1" s="1"/>
  <c r="F105" i="1"/>
  <c r="F122" i="1" s="1"/>
  <c r="D105" i="1"/>
  <c r="D122" i="1" s="1"/>
  <c r="G105" i="1"/>
  <c r="G122" i="1" s="1"/>
  <c r="E105" i="1"/>
  <c r="E122" i="1" s="1"/>
  <c r="B27" i="1"/>
  <c r="B25" i="1" l="1"/>
  <c r="F6" i="1" s="1"/>
  <c r="B20" i="1"/>
  <c r="B99" i="1" s="1"/>
  <c r="F99" i="1" s="1"/>
  <c r="B122" i="1" l="1"/>
  <c r="E99" i="1"/>
  <c r="D99" i="1"/>
  <c r="C99" i="1"/>
  <c r="G99" i="1"/>
  <c r="B124" i="1" l="1"/>
  <c r="B90" i="1" s="1"/>
  <c r="B93" i="1" l="1"/>
  <c r="B94" i="1"/>
  <c r="B92" i="1"/>
  <c r="B95" i="1"/>
  <c r="B91" i="1"/>
</calcChain>
</file>

<file path=xl/sharedStrings.xml><?xml version="1.0" encoding="utf-8"?>
<sst xmlns="http://schemas.openxmlformats.org/spreadsheetml/2006/main" count="158" uniqueCount="107">
  <si>
    <r>
      <rPr>
        <b/>
        <sz val="14"/>
        <rFont val="Tahoma"/>
        <family val="2"/>
      </rPr>
      <t xml:space="preserve">Croissants mit kühler Stockgare (vegan)
</t>
    </r>
    <r>
      <rPr>
        <sz val="10"/>
        <rFont val="Tahoma"/>
        <family val="2"/>
      </rPr>
      <t>Flexibles Rezept</t>
    </r>
  </si>
  <si>
    <t xml:space="preserve">Rezept individuell anpassen über die grün gerahmten Felder. </t>
  </si>
  <si>
    <t xml:space="preserve">Datum: An welchem Tag möchte ich backen? </t>
  </si>
  <si>
    <t>TT:MM &gt;&gt;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</si>
  <si>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</si>
  <si>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</si>
  <si>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</si>
  <si>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</si>
  <si>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</si>
  <si>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</si>
  <si>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Weitere Zutaten</t>
  </si>
  <si>
    <t>Dinkelmehl 630</t>
  </si>
  <si>
    <t>Zucker</t>
  </si>
  <si>
    <t>Weizenmehl 550</t>
  </si>
  <si>
    <t>Roggenmehl 997 oder 1150</t>
  </si>
  <si>
    <t>Dinkelvollkornmehl</t>
  </si>
  <si>
    <r>
      <t xml:space="preserve">Brotrezepte individuell anpassen:
</t>
    </r>
    <r>
      <rPr>
        <b/>
        <sz val="14"/>
        <color theme="0"/>
        <rFont val="Tahoma"/>
        <family val="2"/>
      </rPr>
      <t>www.brotfeuer.de</t>
    </r>
  </si>
  <si>
    <t xml:space="preserve">Weizenvollkornmehl </t>
  </si>
  <si>
    <t>Roggenvollkornmehl</t>
  </si>
  <si>
    <t>Summe muss 100 % sein</t>
  </si>
  <si>
    <t>Aktive Zubereitungszeit:</t>
  </si>
  <si>
    <t>Flexible Quell- und Reifezeit:</t>
  </si>
  <si>
    <t>Mehlmenge</t>
  </si>
  <si>
    <t xml:space="preserve"> = </t>
  </si>
  <si>
    <t>Flüssigkeit</t>
  </si>
  <si>
    <t>Gramm</t>
  </si>
  <si>
    <t xml:space="preserve">   °C</t>
  </si>
  <si>
    <t xml:space="preserve">      %</t>
  </si>
  <si>
    <t>Dauer</t>
  </si>
  <si>
    <t>Datum, Startzeit</t>
  </si>
  <si>
    <t>1. Keine Vorstufen und -teige</t>
  </si>
  <si>
    <t>2. Hauptteig: Mischen &amp; Kneten</t>
  </si>
  <si>
    <t>Folgende Zutaten in einer Schüssel abwiegen</t>
  </si>
  <si>
    <t>Wasser</t>
  </si>
  <si>
    <t>Pflanzenmilch (Hafer, Soja etc.)</t>
  </si>
  <si>
    <t>Optional: Anstellgut Lievito madre TA150</t>
  </si>
  <si>
    <t>Weizenvollkornmehl</t>
  </si>
  <si>
    <t>Optional bei Dinkel: Acerolapulver</t>
  </si>
  <si>
    <r>
      <t>Frischhefe</t>
    </r>
    <r>
      <rPr>
        <sz val="10"/>
        <color theme="2" tint="-0.249977111117893"/>
        <rFont val="Tahoma"/>
        <family val="2"/>
      </rPr>
      <t>, alternativ: 1/3 Trockenhefe</t>
    </r>
  </si>
  <si>
    <t>Salz</t>
  </si>
  <si>
    <t>Abgewogene Zutaten kurz mischen bis kein Mehl und Wasser mehr zu sehen ist. Nicht kneten.</t>
  </si>
  <si>
    <t>Fogende Zutaten abwiegen</t>
  </si>
  <si>
    <r>
      <t xml:space="preserve">Pflanzen-Butter, </t>
    </r>
    <r>
      <rPr>
        <sz val="10"/>
        <color theme="2" tint="-0.249977111117893"/>
        <rFont val="Tahoma"/>
        <family val="2"/>
      </rPr>
      <t>alternativ: Butter</t>
    </r>
  </si>
  <si>
    <t>Butter stückchenweise einkneten, jedoch nicht auskneten</t>
  </si>
  <si>
    <t>Optimale Teigtemperatur</t>
  </si>
  <si>
    <t xml:space="preserve">3. Tourieren und Stockgare </t>
  </si>
  <si>
    <t>Optional: Wenn Teig bockig ist: Entspannen lassen</t>
  </si>
  <si>
    <t>Teig rechteckig auf ca. 1,5 cm ausrollen</t>
  </si>
  <si>
    <t>Folgende Zutaten abwiegen</t>
  </si>
  <si>
    <r>
      <t>Pflanzenbutter,</t>
    </r>
    <r>
      <rPr>
        <sz val="10"/>
        <color theme="2" tint="-0.249977111117893"/>
        <rFont val="Tahoma"/>
        <family val="2"/>
      </rPr>
      <t xml:space="preserve"> alternativ: Butter</t>
    </r>
  </si>
  <si>
    <t>Butterplatte rechteckig auf ca. 1 cm auf die halbe Teiggröße ausrollen</t>
  </si>
  <si>
    <t>Butterplatte auf eine Hälfte des ausgerollten Teiges legen</t>
  </si>
  <si>
    <t>Die andere Teighälfte über die Butterplatte falten, so dass die Butterplatte mit Teig umhüllt ist</t>
  </si>
  <si>
    <t xml:space="preserve">3.1 Einfache Tour </t>
  </si>
  <si>
    <t>Teigling auf 1 cm ausrollen</t>
  </si>
  <si>
    <t>Teigling in drei Lagen übereinander falten, wie einen Geschäftsbrief</t>
  </si>
  <si>
    <t>Teigling abkühlen lassen</t>
  </si>
  <si>
    <t>min.</t>
  </si>
  <si>
    <t xml:space="preserve">3.2 Doppelte Tour </t>
  </si>
  <si>
    <t>Eine doppelte Tour kann durch zwei einfache Touren ersetzt werden, siehe 3.1</t>
  </si>
  <si>
    <t>Teigling in vier Lagen übereinander falten</t>
  </si>
  <si>
    <t>Stockgare zeitlich flexibel wählbar: 12 - 22 Stunden</t>
  </si>
  <si>
    <t>hh:mm</t>
  </si>
  <si>
    <t>Alternativ: Teigling einfrieren. Am Tag vor dem Backtag im Kühlschrank langsam auftauen.</t>
  </si>
  <si>
    <t>4. Stückgare</t>
  </si>
  <si>
    <t>Teigling rechteckig auf ca. 4 mm ausrollen</t>
  </si>
  <si>
    <t>Teigling sollte ca. 30 cm lang sein</t>
  </si>
  <si>
    <t>Gleichschenklige Dreiecke schneiden</t>
  </si>
  <si>
    <t>Teiglinge zu Corissants aufrollen</t>
  </si>
  <si>
    <t>Teiglinge auf Backpapier setzen und abdecken</t>
  </si>
  <si>
    <t>Stückgare</t>
  </si>
  <si>
    <t>Backstein vorheizen</t>
  </si>
  <si>
    <t>5. Einschießen &amp; Backen</t>
  </si>
  <si>
    <t>Teigling mit Ei-Ersatz (alternativ: Ei) bestreichen</t>
  </si>
  <si>
    <t>Teigling in Backofen schieben und sofort schwaden</t>
  </si>
  <si>
    <t>Anbacken</t>
  </si>
  <si>
    <t>Schwaden ablassen</t>
  </si>
  <si>
    <t>Ausbacken (ggf. Teiglinge abdecken)</t>
  </si>
  <si>
    <t>Beispiel:</t>
  </si>
  <si>
    <t>Fertig, wenn goldbraun</t>
  </si>
  <si>
    <t>Nährwerte je 100g Croissant:</t>
  </si>
  <si>
    <t>Energie</t>
  </si>
  <si>
    <t>Kohlehydrate</t>
  </si>
  <si>
    <t>Eiweiß</t>
  </si>
  <si>
    <t>Ballaststoffe</t>
  </si>
  <si>
    <t>Fett</t>
  </si>
  <si>
    <t>Eingaben Rezept</t>
  </si>
  <si>
    <t>Nährwerttabelle</t>
  </si>
  <si>
    <t>Roggenmehl 997</t>
  </si>
  <si>
    <t>Frischhefe</t>
  </si>
  <si>
    <t>Honig</t>
  </si>
  <si>
    <t>Röstbrot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</si>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</sst>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#,##0.0\ &quot;g&quot;"/>
    <numFmt numFmtId="172" formatCode="0\ \k\c\a\l"/>
    <numFmt numFmtId="173" formatCode="0.0\ &quot;g&quot;"/>
    <numFmt numFmtId="174" formatCode="0.00\ &quot;g&quot;"/>
  </numFmts>
  <fonts count="21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b/>
      <sz val="11"/>
      <color theme="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0"/>
      <color theme="9" tint="-0.249977111117893"/>
      <name val="Tahoma"/>
      <family val="2"/>
    </font>
    <font>
      <sz val="10"/>
      <color theme="7" tint="-0.24997711111789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hair">
        <color theme="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14" fontId="6" fillId="0" borderId="4" xfId="0" applyNumberFormat="1" applyFont="1" applyBorder="1" applyAlignment="1" applyProtection="1">
      <alignment horizontal="left"/>
      <protection locked="0"/>
    </xf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10" fontId="9" fillId="0" borderId="0" xfId="0" applyNumberFormat="1" applyFont="1" applyAlignment="1">
      <alignment vertical="top"/>
    </xf>
    <xf numFmtId="0" fontId="8" fillId="0" borderId="0" xfId="0" applyFont="1"/>
    <xf numFmtId="10" fontId="10" fillId="0" borderId="0" xfId="0" applyNumberFormat="1" applyFont="1" applyAlignment="1">
      <alignment vertical="top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165" fontId="11" fillId="0" borderId="0" xfId="0" applyNumberFormat="1" applyFont="1" applyAlignment="1" applyProtection="1">
      <alignment horizontal="left"/>
      <protection hidden="1"/>
    </xf>
    <xf numFmtId="0" fontId="6" fillId="0" borderId="1" xfId="0" applyFont="1" applyBorder="1" applyProtection="1">
      <protection hidden="1"/>
    </xf>
    <xf numFmtId="166" fontId="5" fillId="0" borderId="1" xfId="0" applyNumberFormat="1" applyFont="1" applyBorder="1" applyProtection="1">
      <protection hidden="1"/>
    </xf>
    <xf numFmtId="1" fontId="6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0" fontId="4" fillId="0" borderId="1" xfId="0" applyFont="1" applyBorder="1" applyProtection="1">
      <protection hidden="1"/>
    </xf>
    <xf numFmtId="10" fontId="5" fillId="0" borderId="1" xfId="0" applyNumberFormat="1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Alignment="1" applyProtection="1">
      <alignment horizontal="right"/>
      <protection hidden="1"/>
    </xf>
    <xf numFmtId="9" fontId="13" fillId="0" borderId="2" xfId="0" applyNumberFormat="1" applyFont="1" applyBorder="1" applyAlignment="1" applyProtection="1">
      <alignment horizontal="right"/>
      <protection hidden="1"/>
    </xf>
    <xf numFmtId="165" fontId="9" fillId="0" borderId="2" xfId="0" applyNumberFormat="1" applyFont="1" applyBorder="1" applyAlignment="1" applyProtection="1">
      <alignment horizontal="center"/>
      <protection hidden="1"/>
    </xf>
    <xf numFmtId="1" fontId="5" fillId="0" borderId="2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165" fontId="11" fillId="3" borderId="3" xfId="0" applyNumberFormat="1" applyFont="1" applyFill="1" applyBorder="1" applyAlignment="1" applyProtection="1">
      <alignment horizontal="center"/>
      <protection hidden="1"/>
    </xf>
    <xf numFmtId="170" fontId="11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70" fontId="11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3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9" fontId="6" fillId="0" borderId="0" xfId="0" applyNumberFormat="1" applyFont="1" applyProtection="1">
      <protection hidden="1"/>
    </xf>
    <xf numFmtId="9" fontId="14" fillId="0" borderId="1" xfId="0" applyNumberFormat="1" applyFont="1" applyBorder="1" applyProtection="1"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71" fontId="14" fillId="0" borderId="1" xfId="0" applyNumberFormat="1" applyFont="1" applyBorder="1" applyAlignment="1" applyProtection="1">
      <alignment horizontal="right"/>
      <protection hidden="1"/>
    </xf>
    <xf numFmtId="165" fontId="11" fillId="0" borderId="1" xfId="0" applyNumberFormat="1" applyFont="1" applyBorder="1" applyAlignment="1" applyProtection="1">
      <alignment horizontal="center"/>
      <protection hidden="1"/>
    </xf>
    <xf numFmtId="170" fontId="11" fillId="0" borderId="1" xfId="0" applyNumberFormat="1" applyFont="1" applyBorder="1" applyAlignment="1" applyProtection="1">
      <alignment horizontal="center"/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3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3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9" fontId="16" fillId="0" borderId="0" xfId="0" applyNumberFormat="1" applyFont="1"/>
    <xf numFmtId="9" fontId="9" fillId="2" borderId="5" xfId="0" applyNumberFormat="1" applyFont="1" applyFill="1" applyBorder="1" applyProtection="1">
      <protection hidden="1"/>
    </xf>
    <xf numFmtId="169" fontId="9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Protection="1">
      <protection hidden="1"/>
    </xf>
    <xf numFmtId="9" fontId="9" fillId="2" borderId="7" xfId="0" applyNumberFormat="1" applyFont="1" applyFill="1" applyBorder="1" applyAlignment="1" applyProtection="1">
      <alignment horizontal="right"/>
      <protection hidden="1"/>
    </xf>
    <xf numFmtId="165" fontId="5" fillId="0" borderId="4" xfId="0" applyNumberFormat="1" applyFont="1" applyBorder="1" applyAlignment="1" applyProtection="1">
      <alignment horizontal="center"/>
      <protection locked="0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0" fontId="17" fillId="0" borderId="0" xfId="0" applyFont="1"/>
    <xf numFmtId="172" fontId="0" fillId="0" borderId="0" xfId="0" applyNumberFormat="1"/>
    <xf numFmtId="173" fontId="0" fillId="0" borderId="0" xfId="0" applyNumberFormat="1"/>
    <xf numFmtId="0" fontId="18" fillId="0" borderId="0" xfId="0" applyFont="1"/>
    <xf numFmtId="173" fontId="17" fillId="0" borderId="0" xfId="0" applyNumberFormat="1" applyFont="1"/>
    <xf numFmtId="0" fontId="17" fillId="0" borderId="8" xfId="0" applyFont="1" applyBorder="1"/>
    <xf numFmtId="174" fontId="0" fillId="0" borderId="9" xfId="0" applyNumberFormat="1" applyBorder="1"/>
    <xf numFmtId="0" fontId="17" fillId="0" borderId="10" xfId="0" applyFont="1" applyBorder="1"/>
    <xf numFmtId="174" fontId="0" fillId="0" borderId="11" xfId="0" applyNumberFormat="1" applyBorder="1"/>
    <xf numFmtId="0" fontId="17" fillId="0" borderId="12" xfId="0" applyFont="1" applyBorder="1"/>
    <xf numFmtId="174" fontId="0" fillId="0" borderId="13" xfId="0" applyNumberFormat="1" applyBorder="1"/>
    <xf numFmtId="174" fontId="0" fillId="0" borderId="0" xfId="0" applyNumberFormat="1"/>
    <xf numFmtId="9" fontId="0" fillId="0" borderId="0" xfId="0" applyNumberFormat="1"/>
    <xf numFmtId="9" fontId="11" fillId="0" borderId="1" xfId="0" applyNumberFormat="1" applyFont="1" applyBorder="1" applyProtection="1">
      <protection hidden="1"/>
    </xf>
    <xf numFmtId="169" fontId="11" fillId="0" borderId="1" xfId="0" applyNumberFormat="1" applyFont="1" applyBorder="1" applyAlignment="1" applyProtection="1">
      <alignment horizontal="right"/>
      <protection hidden="1"/>
    </xf>
    <xf numFmtId="168" fontId="11" fillId="0" borderId="1" xfId="0" applyNumberFormat="1" applyFont="1" applyBorder="1" applyProtection="1">
      <protection hidden="1"/>
    </xf>
    <xf numFmtId="9" fontId="11" fillId="0" borderId="1" xfId="0" applyNumberFormat="1" applyFont="1" applyBorder="1" applyAlignment="1" applyProtection="1">
      <alignment horizontal="right"/>
      <protection hidden="1"/>
    </xf>
    <xf numFmtId="0" fontId="11" fillId="0" borderId="1" xfId="0" applyFont="1" applyBorder="1" applyProtection="1">
      <protection hidden="1"/>
    </xf>
    <xf numFmtId="167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0" fontId="2" fillId="2" borderId="5" xfId="0" applyFont="1" applyFill="1" applyBorder="1"/>
    <xf numFmtId="9" fontId="2" fillId="2" borderId="14" xfId="0" applyNumberFormat="1" applyFont="1" applyFill="1" applyBorder="1"/>
    <xf numFmtId="0" fontId="6" fillId="0" borderId="1" xfId="0" applyFont="1" applyBorder="1" applyAlignment="1">
      <alignment horizontal="right"/>
    </xf>
    <xf numFmtId="0" fontId="19" fillId="0" borderId="1" xfId="0" applyFont="1" applyBorder="1"/>
    <xf numFmtId="166" fontId="14" fillId="0" borderId="1" xfId="0" applyNumberFormat="1" applyFont="1" applyBorder="1" applyAlignment="1" applyProtection="1">
      <alignment horizontal="right"/>
      <protection hidden="1"/>
    </xf>
    <xf numFmtId="165" fontId="20" fillId="0" borderId="1" xfId="0" applyNumberFormat="1" applyFont="1" applyBorder="1" applyAlignment="1" applyProtection="1">
      <alignment horizontal="center"/>
      <protection hidden="1"/>
    </xf>
    <xf numFmtId="169" fontId="5" fillId="0" borderId="1" xfId="0" applyNumberFormat="1" applyFont="1" applyBorder="1" applyProtection="1">
      <protection hidden="1"/>
    </xf>
    <xf numFmtId="168" fontId="5" fillId="0" borderId="1" xfId="0" applyNumberFormat="1" applyFont="1" applyBorder="1" applyProtection="1">
      <protection hidden="1"/>
    </xf>
    <xf numFmtId="1" fontId="11" fillId="0" borderId="1" xfId="0" applyNumberFormat="1" applyFont="1" applyBorder="1" applyAlignment="1" applyProtection="1">
      <alignment horizontal="center"/>
      <protection hidden="1"/>
    </xf>
    <xf numFmtId="9" fontId="5" fillId="0" borderId="2" xfId="0" applyNumberFormat="1" applyFont="1" applyBorder="1" applyProtection="1">
      <protection hidden="1"/>
    </xf>
    <xf numFmtId="167" fontId="13" fillId="0" borderId="2" xfId="0" applyNumberFormat="1" applyFont="1" applyBorder="1" applyAlignment="1" applyProtection="1">
      <alignment horizontal="right"/>
      <protection hidden="1"/>
    </xf>
    <xf numFmtId="170" fontId="5" fillId="0" borderId="2" xfId="0" applyNumberFormat="1" applyFont="1" applyBorder="1" applyAlignment="1" applyProtection="1">
      <alignment horizontal="center"/>
      <protection hidden="1"/>
    </xf>
    <xf numFmtId="0" fontId="14" fillId="0" borderId="3" xfId="0" applyFont="1" applyBorder="1" applyProtection="1">
      <protection hidden="1"/>
    </xf>
    <xf numFmtId="164" fontId="14" fillId="0" borderId="3" xfId="0" applyNumberFormat="1" applyFont="1" applyBorder="1" applyProtection="1">
      <protection hidden="1"/>
    </xf>
    <xf numFmtId="168" fontId="14" fillId="0" borderId="3" xfId="0" applyNumberFormat="1" applyFont="1" applyBorder="1" applyProtection="1">
      <protection hidden="1"/>
    </xf>
    <xf numFmtId="167" fontId="14" fillId="0" borderId="3" xfId="0" applyNumberFormat="1" applyFont="1" applyBorder="1" applyProtection="1">
      <protection hidden="1"/>
    </xf>
    <xf numFmtId="165" fontId="14" fillId="0" borderId="3" xfId="0" applyNumberFormat="1" applyFont="1" applyBorder="1" applyAlignment="1" applyProtection="1">
      <alignment horizontal="center"/>
      <protection hidden="1"/>
    </xf>
    <xf numFmtId="170" fontId="14" fillId="0" borderId="3" xfId="0" applyNumberFormat="1" applyFont="1" applyBorder="1" applyAlignment="1" applyProtection="1">
      <alignment horizont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left" wrapText="1"/>
      <protection hidden="1"/>
    </xf>
    <xf numFmtId="0" fontId="14" fillId="0" borderId="3" xfId="0" applyFont="1" applyBorder="1" applyAlignment="1" applyProtection="1">
      <alignment horizontal="left" wrapText="1"/>
      <protection hidden="1"/>
    </xf>
  </cellXfs>
  <cellStyles count="1">
    <cellStyle name="Standard" xfId="0" builtinId="0"/>
  </cellStyles>
  <dxfs count="3"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27"/>
  <sheetViews>
    <sheetView tabSelected="1" zoomScale="135" zoomScaleNormal="135" workbookViewId="0">
      <selection activeCell="E65" sqref="E65"/>
    </sheetView>
  </sheetViews>
  <sheetFormatPr baseColWidth="10" defaultColWidth="10.81640625" defaultRowHeight="12.5" x14ac:dyDescent="0.25"/>
  <cols>
    <col min="1" max="1" width="33.7265625" style="5" customWidth="1"/>
    <col min="2" max="5" width="8.7265625" style="5" customWidth="1"/>
    <col min="6" max="6" width="16.54296875" style="5" customWidth="1"/>
    <col min="7" max="16384" width="10.81640625" style="5"/>
  </cols>
  <sheetData>
    <row r="1" spans="1:11" s="4" customFormat="1" ht="32.15" customHeight="1" thickBot="1" x14ac:dyDescent="0.3">
      <c r="A1" s="127" t="s">
        <v>0</v>
      </c>
      <c r="B1" s="127"/>
      <c r="C1" s="127"/>
      <c r="D1" s="127"/>
      <c r="E1" s="127"/>
      <c r="F1" s="127"/>
      <c r="K1" s="5"/>
    </row>
    <row r="2" spans="1:11" ht="13" thickBot="1" x14ac:dyDescent="0.3">
      <c r="A2" s="130" t="s">
        <v>1</v>
      </c>
      <c r="B2" s="131"/>
      <c r="C2" s="131"/>
      <c r="D2" s="131"/>
      <c r="E2" s="131"/>
      <c r="F2" s="132"/>
    </row>
    <row r="3" spans="1:11" ht="13" thickBot="1" x14ac:dyDescent="0.3">
      <c r="A3" s="6" t="s">
        <v>2</v>
      </c>
      <c r="B3" s="6"/>
      <c r="C3" s="6"/>
      <c r="D3" s="128" t="s">
        <v>3</v>
      </c>
      <c r="E3" s="128"/>
      <c r="F3" s="7">
        <v>45920</v>
      </c>
    </row>
    <row r="4" spans="1:11" ht="13" thickBot="1" x14ac:dyDescent="0.3">
      <c r="A4" s="8" t="s">
        <v>4</v>
      </c>
      <c r="B4" s="8"/>
      <c r="C4" s="8"/>
      <c r="D4" s="129" t="s">
        <v>5</v>
      </c>
      <c r="E4" s="129"/>
      <c r="F4" s="9">
        <v>0.66666666666666663</v>
      </c>
    </row>
    <row r="5" spans="1:11" ht="13" thickBot="1" x14ac:dyDescent="0.3">
      <c r="A5" s="8" t="s">
        <v>6</v>
      </c>
      <c r="B5" s="8"/>
      <c r="C5" s="8"/>
      <c r="D5" s="111"/>
      <c r="E5" s="111" t="s">
        <v>7</v>
      </c>
      <c r="F5" s="10">
        <v>400</v>
      </c>
    </row>
    <row r="6" spans="1:11" s="75" customFormat="1" ht="33" customHeight="1" thickBot="1" x14ac:dyDescent="0.4">
      <c r="A6" s="1"/>
      <c r="B6" s="1"/>
      <c r="C6" s="1"/>
      <c r="D6" s="1"/>
      <c r="E6" s="2" t="s">
        <v>8</v>
      </c>
      <c r="F6" s="3">
        <f>ROUNDDOWN(B25*87%,-1)</f>
        <v>760</v>
      </c>
    </row>
    <row r="7" spans="1:11" ht="13" customHeight="1" thickBot="1" x14ac:dyDescent="0.3">
      <c r="A7" s="130" t="s">
        <v>9</v>
      </c>
      <c r="B7" s="132"/>
      <c r="C7" s="11"/>
      <c r="D7" s="130" t="s">
        <v>10</v>
      </c>
      <c r="E7" s="131"/>
      <c r="F7" s="132"/>
    </row>
    <row r="8" spans="1:11" ht="13" thickBot="1" x14ac:dyDescent="0.3">
      <c r="A8" s="6" t="s">
        <v>11</v>
      </c>
      <c r="B8" s="12">
        <v>0.2</v>
      </c>
      <c r="C8" s="11"/>
      <c r="D8" s="8" t="s">
        <v>12</v>
      </c>
      <c r="E8" s="112" t="str">
        <f>IF(F8&lt;=15%," ","max.15%")</f>
        <v xml:space="preserve"> </v>
      </c>
      <c r="F8" s="12">
        <v>0.1</v>
      </c>
    </row>
    <row r="9" spans="1:11" ht="13" thickBot="1" x14ac:dyDescent="0.3">
      <c r="A9" s="8" t="s">
        <v>13</v>
      </c>
      <c r="B9" s="12">
        <v>0.8</v>
      </c>
      <c r="C9" s="11"/>
    </row>
    <row r="10" spans="1:11" ht="13" thickBot="1" x14ac:dyDescent="0.3">
      <c r="A10" s="8" t="s">
        <v>14</v>
      </c>
      <c r="B10" s="12">
        <v>0</v>
      </c>
      <c r="C10" s="11"/>
      <c r="D10" s="14"/>
      <c r="E10" s="14"/>
      <c r="F10" s="14"/>
    </row>
    <row r="11" spans="1:11" ht="13" thickBot="1" x14ac:dyDescent="0.3">
      <c r="A11" s="36" t="s">
        <v>15</v>
      </c>
      <c r="B11" s="84">
        <v>0</v>
      </c>
      <c r="C11" s="11"/>
      <c r="D11" s="133" t="s">
        <v>16</v>
      </c>
      <c r="E11" s="133"/>
      <c r="F11" s="133"/>
    </row>
    <row r="12" spans="1:11" ht="13" customHeight="1" thickBot="1" x14ac:dyDescent="0.3">
      <c r="A12" s="36" t="s">
        <v>17</v>
      </c>
      <c r="B12" s="84">
        <v>0</v>
      </c>
      <c r="C12" s="11"/>
      <c r="D12" s="133"/>
      <c r="E12" s="133"/>
      <c r="F12" s="133"/>
    </row>
    <row r="13" spans="1:11" ht="13" thickBot="1" x14ac:dyDescent="0.3">
      <c r="A13" s="36" t="s">
        <v>18</v>
      </c>
      <c r="B13" s="84">
        <v>0</v>
      </c>
      <c r="C13" s="11"/>
      <c r="D13" s="133"/>
      <c r="E13" s="133"/>
      <c r="F13" s="133"/>
    </row>
    <row r="14" spans="1:11" ht="13" thickBot="1" x14ac:dyDescent="0.3">
      <c r="A14" s="109" t="s">
        <v>19</v>
      </c>
      <c r="B14" s="110">
        <f>SUM(B8:B13)</f>
        <v>1</v>
      </c>
      <c r="C14" s="78"/>
      <c r="D14" s="14"/>
      <c r="E14" s="14"/>
      <c r="F14" s="15"/>
    </row>
    <row r="15" spans="1:11" x14ac:dyDescent="0.25">
      <c r="A15" s="16"/>
      <c r="C15" s="11"/>
      <c r="F15" s="13"/>
    </row>
    <row r="16" spans="1:11" s="16" customFormat="1" x14ac:dyDescent="0.25">
      <c r="C16" s="17" t="s">
        <v>20</v>
      </c>
      <c r="F16" s="18">
        <f>E25+E46+E55+E60+E68+E78</f>
        <v>3.4722222222222224E-2</v>
      </c>
    </row>
    <row r="17" spans="1:8" s="16" customFormat="1" x14ac:dyDescent="0.25">
      <c r="C17" s="16" t="s">
        <v>21</v>
      </c>
      <c r="F17" s="77">
        <f>F83-F25</f>
        <v>0.88194444444525288</v>
      </c>
    </row>
    <row r="18" spans="1:8" s="16" customFormat="1" x14ac:dyDescent="0.25"/>
    <row r="19" spans="1:8" s="16" customFormat="1" x14ac:dyDescent="0.25">
      <c r="A19" s="19" t="s">
        <v>22</v>
      </c>
      <c r="B19" s="20">
        <f>ROUNDUP(B30+B31+B32+B33+B34+B35,-1)</f>
        <v>400</v>
      </c>
      <c r="C19" s="21" t="s">
        <v>23</v>
      </c>
      <c r="D19" s="22">
        <f>D30+D31+D32+D33+D34+D35</f>
        <v>1</v>
      </c>
      <c r="E19" s="23"/>
      <c r="F19" s="24"/>
    </row>
    <row r="20" spans="1:8" s="16" customFormat="1" x14ac:dyDescent="0.25">
      <c r="A20" s="19" t="s">
        <v>24</v>
      </c>
      <c r="B20" s="20">
        <f>B27+B28</f>
        <v>200</v>
      </c>
      <c r="C20" s="21" t="s">
        <v>23</v>
      </c>
      <c r="D20" s="22">
        <f>D27+D28</f>
        <v>0.51</v>
      </c>
      <c r="E20" s="20"/>
      <c r="F20" s="25"/>
      <c r="G20" s="51"/>
    </row>
    <row r="21" spans="1:8" s="16" customFormat="1" x14ac:dyDescent="0.25">
      <c r="B21" s="26"/>
      <c r="C21" s="27"/>
      <c r="D21" s="28"/>
      <c r="E21" s="29"/>
      <c r="F21" s="30"/>
    </row>
    <row r="22" spans="1:8" s="31" customFormat="1" x14ac:dyDescent="0.35">
      <c r="B22" s="32" t="s">
        <v>25</v>
      </c>
      <c r="C22" s="33" t="s">
        <v>26</v>
      </c>
      <c r="D22" s="34" t="s">
        <v>27</v>
      </c>
      <c r="E22" s="35" t="s">
        <v>28</v>
      </c>
      <c r="F22" s="35" t="s">
        <v>29</v>
      </c>
    </row>
    <row r="23" spans="1:8" s="42" customFormat="1" x14ac:dyDescent="0.25">
      <c r="A23" s="36" t="s">
        <v>30</v>
      </c>
      <c r="B23" s="37"/>
      <c r="C23" s="38"/>
      <c r="D23" s="39"/>
      <c r="E23" s="40"/>
      <c r="F23" s="41"/>
    </row>
    <row r="24" spans="1:8" s="16" customFormat="1" x14ac:dyDescent="0.25">
      <c r="A24" s="53"/>
      <c r="B24" s="46"/>
      <c r="C24" s="47"/>
      <c r="D24" s="48"/>
      <c r="E24" s="49"/>
      <c r="F24" s="50"/>
      <c r="H24" s="57"/>
    </row>
    <row r="25" spans="1:8" s="42" customFormat="1" x14ac:dyDescent="0.25">
      <c r="A25" s="36" t="s">
        <v>31</v>
      </c>
      <c r="B25" s="54">
        <f>SUM(B27:B50)-B36-B29</f>
        <v>880</v>
      </c>
      <c r="C25" s="55"/>
      <c r="D25" s="56">
        <f>SUM(D27:D50)-D36-D29</f>
        <v>2.2100000000000009</v>
      </c>
      <c r="E25" s="40">
        <v>6.9444444444444441E-3</v>
      </c>
      <c r="F25" s="44">
        <f>F46-E25</f>
        <v>45919.784722222219</v>
      </c>
    </row>
    <row r="26" spans="1:8" s="17" customFormat="1" x14ac:dyDescent="0.25">
      <c r="A26" s="101" t="s">
        <v>32</v>
      </c>
      <c r="B26" s="102"/>
      <c r="C26" s="103"/>
      <c r="D26" s="104"/>
      <c r="E26" s="62"/>
      <c r="F26" s="63"/>
    </row>
    <row r="27" spans="1:8" s="16" customFormat="1" x14ac:dyDescent="0.25">
      <c r="A27" s="53" t="s">
        <v>33</v>
      </c>
      <c r="B27" s="46">
        <f>ROUNDDOWN((D27*F$5),-1)</f>
        <v>80</v>
      </c>
      <c r="C27" s="47">
        <v>16</v>
      </c>
      <c r="D27" s="48">
        <f>B8*55%+B9*60%+B10*65%+B11*65%+B12*70%+B13*75%-D28-D42</f>
        <v>0.20999999999999996</v>
      </c>
      <c r="E27" s="49"/>
      <c r="F27" s="50"/>
    </row>
    <row r="28" spans="1:8" s="16" customFormat="1" x14ac:dyDescent="0.25">
      <c r="A28" s="45" t="s">
        <v>34</v>
      </c>
      <c r="B28" s="46">
        <f>D28*F$5</f>
        <v>120</v>
      </c>
      <c r="C28" s="47">
        <v>5</v>
      </c>
      <c r="D28" s="48">
        <v>0.3</v>
      </c>
      <c r="E28" s="49"/>
      <c r="F28" s="50"/>
    </row>
    <row r="29" spans="1:8" s="60" customFormat="1" x14ac:dyDescent="0.25">
      <c r="A29" s="58" t="s">
        <v>35</v>
      </c>
      <c r="B29" s="113">
        <f>D29*F$5</f>
        <v>12</v>
      </c>
      <c r="C29" s="59">
        <v>5</v>
      </c>
      <c r="D29" s="85">
        <v>0.03</v>
      </c>
      <c r="E29" s="86"/>
      <c r="F29" s="87"/>
    </row>
    <row r="30" spans="1:8" s="16" customFormat="1" x14ac:dyDescent="0.25">
      <c r="A30" s="45" t="s">
        <v>11</v>
      </c>
      <c r="B30" s="46">
        <f t="shared" ref="B30:B42" si="0">D30*F$5</f>
        <v>80</v>
      </c>
      <c r="C30" s="47"/>
      <c r="D30" s="48">
        <f t="shared" ref="D30:D35" si="1">B8</f>
        <v>0.2</v>
      </c>
      <c r="E30" s="49"/>
      <c r="F30" s="50"/>
    </row>
    <row r="31" spans="1:8" s="16" customFormat="1" x14ac:dyDescent="0.25">
      <c r="A31" s="45" t="s">
        <v>13</v>
      </c>
      <c r="B31" s="46">
        <f t="shared" si="0"/>
        <v>320</v>
      </c>
      <c r="C31" s="47"/>
      <c r="D31" s="48">
        <f t="shared" si="1"/>
        <v>0.8</v>
      </c>
      <c r="E31" s="49"/>
      <c r="F31" s="50"/>
    </row>
    <row r="32" spans="1:8" s="16" customFormat="1" x14ac:dyDescent="0.25">
      <c r="A32" s="45" t="s">
        <v>14</v>
      </c>
      <c r="B32" s="46">
        <f t="shared" si="0"/>
        <v>0</v>
      </c>
      <c r="C32" s="47"/>
      <c r="D32" s="48">
        <f t="shared" si="1"/>
        <v>0</v>
      </c>
      <c r="E32" s="49"/>
      <c r="F32" s="50"/>
    </row>
    <row r="33" spans="1:6" s="16" customFormat="1" x14ac:dyDescent="0.25">
      <c r="A33" s="45" t="s">
        <v>15</v>
      </c>
      <c r="B33" s="46">
        <f t="shared" si="0"/>
        <v>0</v>
      </c>
      <c r="C33" s="47"/>
      <c r="D33" s="48">
        <f t="shared" si="1"/>
        <v>0</v>
      </c>
      <c r="E33" s="49"/>
      <c r="F33" s="50"/>
    </row>
    <row r="34" spans="1:6" s="16" customFormat="1" x14ac:dyDescent="0.25">
      <c r="A34" s="45" t="s">
        <v>36</v>
      </c>
      <c r="B34" s="46">
        <f t="shared" si="0"/>
        <v>0</v>
      </c>
      <c r="C34" s="47"/>
      <c r="D34" s="48">
        <f t="shared" si="1"/>
        <v>0</v>
      </c>
      <c r="E34" s="49"/>
      <c r="F34" s="50"/>
    </row>
    <row r="35" spans="1:6" s="16" customFormat="1" x14ac:dyDescent="0.25">
      <c r="A35" s="45" t="s">
        <v>18</v>
      </c>
      <c r="B35" s="46">
        <f t="shared" si="0"/>
        <v>0</v>
      </c>
      <c r="C35" s="47"/>
      <c r="D35" s="48">
        <f t="shared" si="1"/>
        <v>0</v>
      </c>
      <c r="E35" s="49"/>
      <c r="F35" s="50"/>
    </row>
    <row r="36" spans="1:6" s="60" customFormat="1" x14ac:dyDescent="0.25">
      <c r="A36" s="58" t="s">
        <v>37</v>
      </c>
      <c r="B36" s="61">
        <f>D36*F$5</f>
        <v>0.8</v>
      </c>
      <c r="C36" s="59"/>
      <c r="D36" s="85">
        <v>2E-3</v>
      </c>
      <c r="E36" s="86"/>
      <c r="F36" s="87"/>
    </row>
    <row r="37" spans="1:6" s="16" customFormat="1" x14ac:dyDescent="0.25">
      <c r="A37" s="45" t="s">
        <v>38</v>
      </c>
      <c r="B37" s="46">
        <f>D37*F$5</f>
        <v>20</v>
      </c>
      <c r="C37" s="47">
        <v>5</v>
      </c>
      <c r="D37" s="48">
        <v>0.05</v>
      </c>
      <c r="E37" s="49"/>
      <c r="F37" s="50"/>
    </row>
    <row r="38" spans="1:6" s="60" customFormat="1" x14ac:dyDescent="0.25">
      <c r="A38" s="45" t="s">
        <v>12</v>
      </c>
      <c r="B38" s="46">
        <f>D38*F$5</f>
        <v>40</v>
      </c>
      <c r="C38" s="59"/>
      <c r="D38" s="48">
        <f>F8</f>
        <v>0.1</v>
      </c>
      <c r="E38" s="86"/>
      <c r="F38" s="87"/>
    </row>
    <row r="39" spans="1:6" s="60" customFormat="1" x14ac:dyDescent="0.25">
      <c r="A39" s="45" t="s">
        <v>39</v>
      </c>
      <c r="B39" s="46">
        <f>D39*F$5</f>
        <v>8</v>
      </c>
      <c r="C39" s="59"/>
      <c r="D39" s="48">
        <v>0.02</v>
      </c>
      <c r="E39" s="86"/>
      <c r="F39" s="87"/>
    </row>
    <row r="40" spans="1:6" s="16" customFormat="1" x14ac:dyDescent="0.25">
      <c r="A40" s="101" t="s">
        <v>40</v>
      </c>
      <c r="B40" s="46"/>
      <c r="C40" s="47"/>
      <c r="D40" s="48"/>
      <c r="E40" s="62"/>
      <c r="F40" s="63"/>
    </row>
    <row r="41" spans="1:6" s="16" customFormat="1" x14ac:dyDescent="0.25">
      <c r="A41" s="101" t="s">
        <v>41</v>
      </c>
      <c r="B41" s="46"/>
      <c r="C41" s="47"/>
      <c r="D41" s="48"/>
      <c r="E41" s="62"/>
      <c r="F41" s="63"/>
    </row>
    <row r="42" spans="1:6" s="16" customFormat="1" x14ac:dyDescent="0.25">
      <c r="A42" s="45" t="s">
        <v>42</v>
      </c>
      <c r="B42" s="46">
        <f t="shared" si="0"/>
        <v>32</v>
      </c>
      <c r="C42" s="47">
        <v>5</v>
      </c>
      <c r="D42" s="48">
        <v>0.08</v>
      </c>
      <c r="E42" s="49"/>
      <c r="F42" s="50"/>
    </row>
    <row r="43" spans="1:6" s="17" customFormat="1" x14ac:dyDescent="0.25">
      <c r="A43" s="101" t="s">
        <v>43</v>
      </c>
      <c r="B43" s="102"/>
      <c r="C43" s="103"/>
      <c r="D43" s="104"/>
      <c r="E43" s="62"/>
      <c r="F43" s="63"/>
    </row>
    <row r="44" spans="1:6" s="25" customFormat="1" x14ac:dyDescent="0.25">
      <c r="A44" s="45" t="s">
        <v>44</v>
      </c>
      <c r="B44" s="46"/>
      <c r="C44" s="47">
        <v>22</v>
      </c>
      <c r="D44" s="64"/>
      <c r="E44" s="49"/>
      <c r="F44" s="50"/>
    </row>
    <row r="45" spans="1:6" s="16" customFormat="1" x14ac:dyDescent="0.25">
      <c r="A45" s="118"/>
      <c r="B45" s="26"/>
      <c r="C45" s="27"/>
      <c r="D45" s="119"/>
      <c r="E45" s="52"/>
      <c r="F45" s="120"/>
    </row>
    <row r="46" spans="1:6" s="16" customFormat="1" x14ac:dyDescent="0.25">
      <c r="A46" s="36" t="s">
        <v>45</v>
      </c>
      <c r="B46" s="65"/>
      <c r="C46" s="66"/>
      <c r="D46" s="67"/>
      <c r="E46" s="43">
        <v>6.9444444444444441E-3</v>
      </c>
      <c r="F46" s="44">
        <f>F55-E46</f>
        <v>45919.791666666664</v>
      </c>
    </row>
    <row r="47" spans="1:6" s="60" customFormat="1" x14ac:dyDescent="0.25">
      <c r="A47" s="121" t="s">
        <v>46</v>
      </c>
      <c r="B47" s="122"/>
      <c r="C47" s="123"/>
      <c r="D47" s="124"/>
      <c r="E47" s="125">
        <v>1.0416666666666666E-2</v>
      </c>
      <c r="F47" s="126"/>
    </row>
    <row r="48" spans="1:6" s="17" customFormat="1" x14ac:dyDescent="0.25">
      <c r="A48" s="105" t="s">
        <v>47</v>
      </c>
      <c r="B48" s="107"/>
      <c r="C48" s="103"/>
      <c r="D48" s="106"/>
      <c r="E48" s="114"/>
      <c r="F48" s="63"/>
    </row>
    <row r="49" spans="1:6" s="17" customFormat="1" x14ac:dyDescent="0.25">
      <c r="A49" s="105" t="s">
        <v>48</v>
      </c>
      <c r="B49" s="107"/>
      <c r="C49" s="103"/>
      <c r="D49" s="106"/>
      <c r="E49" s="114"/>
      <c r="F49" s="63"/>
    </row>
    <row r="50" spans="1:6" s="16" customFormat="1" x14ac:dyDescent="0.25">
      <c r="A50" s="19" t="s">
        <v>49</v>
      </c>
      <c r="B50" s="46">
        <f t="shared" ref="B50" si="2">D50*F$5</f>
        <v>180</v>
      </c>
      <c r="C50" s="47"/>
      <c r="D50" s="48">
        <v>0.45</v>
      </c>
      <c r="E50" s="72"/>
      <c r="F50" s="50"/>
    </row>
    <row r="51" spans="1:6" s="17" customFormat="1" x14ac:dyDescent="0.25">
      <c r="A51" s="105" t="s">
        <v>50</v>
      </c>
      <c r="B51" s="102"/>
      <c r="C51" s="103"/>
      <c r="D51" s="104"/>
      <c r="E51" s="117"/>
      <c r="F51" s="63"/>
    </row>
    <row r="52" spans="1:6" s="17" customFormat="1" x14ac:dyDescent="0.25">
      <c r="A52" s="105" t="s">
        <v>51</v>
      </c>
      <c r="B52" s="107"/>
      <c r="C52" s="103"/>
      <c r="D52" s="106"/>
      <c r="E52" s="117"/>
      <c r="F52" s="63"/>
    </row>
    <row r="53" spans="1:6" s="17" customFormat="1" x14ac:dyDescent="0.25">
      <c r="A53" s="135" t="s">
        <v>52</v>
      </c>
      <c r="B53" s="135"/>
      <c r="C53" s="135"/>
      <c r="D53" s="135"/>
      <c r="E53" s="135"/>
      <c r="F53" s="135"/>
    </row>
    <row r="54" spans="1:6" s="17" customFormat="1" x14ac:dyDescent="0.25">
      <c r="A54" s="105"/>
      <c r="B54" s="107"/>
      <c r="C54" s="103"/>
      <c r="D54" s="106"/>
    </row>
    <row r="55" spans="1:6" s="16" customFormat="1" x14ac:dyDescent="0.25">
      <c r="A55" s="36" t="s">
        <v>53</v>
      </c>
      <c r="B55" s="65"/>
      <c r="C55" s="66"/>
      <c r="D55" s="67"/>
      <c r="E55" s="43">
        <v>3.472222222222222E-3</v>
      </c>
      <c r="F55" s="44">
        <f>F58-E55</f>
        <v>45919.798611111109</v>
      </c>
    </row>
    <row r="56" spans="1:6" s="17" customFormat="1" x14ac:dyDescent="0.25">
      <c r="A56" s="105" t="s">
        <v>54</v>
      </c>
      <c r="B56" s="107"/>
      <c r="C56" s="103"/>
      <c r="D56" s="106"/>
      <c r="E56" s="105"/>
      <c r="F56" s="105"/>
    </row>
    <row r="57" spans="1:6" s="17" customFormat="1" x14ac:dyDescent="0.25">
      <c r="A57" s="105" t="s">
        <v>55</v>
      </c>
      <c r="B57" s="107"/>
      <c r="C57" s="103"/>
      <c r="D57" s="106"/>
      <c r="E57" s="62"/>
      <c r="F57" s="63"/>
    </row>
    <row r="58" spans="1:6" s="16" customFormat="1" x14ac:dyDescent="0.25">
      <c r="A58" s="19" t="s">
        <v>56</v>
      </c>
      <c r="B58" s="70"/>
      <c r="C58" s="47">
        <v>5</v>
      </c>
      <c r="D58" s="64" t="s">
        <v>57</v>
      </c>
      <c r="E58" s="49">
        <v>2.0833333333333332E-2</v>
      </c>
      <c r="F58" s="50">
        <f>F60-E58</f>
        <v>45919.802083333328</v>
      </c>
    </row>
    <row r="59" spans="1:6" s="16" customFormat="1" x14ac:dyDescent="0.25">
      <c r="A59" s="19"/>
      <c r="B59" s="70"/>
      <c r="C59" s="47"/>
      <c r="D59" s="71"/>
      <c r="E59" s="49"/>
      <c r="F59" s="50"/>
    </row>
    <row r="60" spans="1:6" s="16" customFormat="1" x14ac:dyDescent="0.25">
      <c r="A60" s="36" t="s">
        <v>58</v>
      </c>
      <c r="B60" s="65"/>
      <c r="C60" s="66"/>
      <c r="D60" s="67"/>
      <c r="E60" s="43">
        <v>3.472222222222222E-3</v>
      </c>
      <c r="F60" s="44">
        <f>F65-E60</f>
        <v>45919.822916666664</v>
      </c>
    </row>
    <row r="61" spans="1:6" s="16" customFormat="1" x14ac:dyDescent="0.25">
      <c r="A61" s="45" t="s">
        <v>59</v>
      </c>
      <c r="B61" s="115"/>
      <c r="C61" s="116"/>
      <c r="D61" s="71"/>
      <c r="E61" s="62"/>
      <c r="F61" s="63"/>
    </row>
    <row r="62" spans="1:6" s="17" customFormat="1" x14ac:dyDescent="0.25">
      <c r="A62" s="105" t="s">
        <v>54</v>
      </c>
      <c r="B62" s="107"/>
      <c r="C62" s="103"/>
      <c r="D62" s="106"/>
      <c r="E62" s="62"/>
      <c r="F62" s="63"/>
    </row>
    <row r="63" spans="1:6" s="17" customFormat="1" x14ac:dyDescent="0.25">
      <c r="A63" s="105" t="s">
        <v>60</v>
      </c>
      <c r="B63" s="107"/>
      <c r="C63" s="103"/>
      <c r="D63" s="106"/>
      <c r="E63" s="117"/>
      <c r="F63" s="63"/>
    </row>
    <row r="64" spans="1:6" s="16" customFormat="1" ht="13" thickBot="1" x14ac:dyDescent="0.3">
      <c r="A64" s="19"/>
      <c r="B64" s="70"/>
      <c r="C64" s="47"/>
      <c r="D64" s="71"/>
      <c r="E64" s="49"/>
      <c r="F64" s="50"/>
    </row>
    <row r="65" spans="1:6" s="16" customFormat="1" ht="13" thickBot="1" x14ac:dyDescent="0.3">
      <c r="A65" s="79" t="s">
        <v>61</v>
      </c>
      <c r="B65" s="80"/>
      <c r="C65" s="81">
        <v>5</v>
      </c>
      <c r="D65" s="82" t="s">
        <v>62</v>
      </c>
      <c r="E65" s="83">
        <v>0.70833333333333337</v>
      </c>
      <c r="F65" s="50">
        <f>F68-E65</f>
        <v>45919.826388888883</v>
      </c>
    </row>
    <row r="66" spans="1:6" s="16" customFormat="1" x14ac:dyDescent="0.25">
      <c r="A66" s="136" t="s">
        <v>63</v>
      </c>
      <c r="B66" s="136"/>
      <c r="C66" s="136"/>
      <c r="D66" s="136"/>
      <c r="E66" s="136"/>
      <c r="F66" s="136"/>
    </row>
    <row r="67" spans="1:6" s="16" customFormat="1" x14ac:dyDescent="0.25">
      <c r="A67" s="19"/>
      <c r="B67" s="70"/>
      <c r="C67" s="47"/>
      <c r="D67" s="71"/>
      <c r="E67" s="72"/>
      <c r="F67" s="50"/>
    </row>
    <row r="68" spans="1:6" s="16" customFormat="1" x14ac:dyDescent="0.25">
      <c r="A68" s="36" t="s">
        <v>64</v>
      </c>
      <c r="B68" s="73"/>
      <c r="C68" s="66"/>
      <c r="D68" s="67"/>
      <c r="E68" s="43">
        <v>1.0416666666666666E-2</v>
      </c>
      <c r="F68" s="44">
        <f>F74-E68</f>
        <v>45920.534722222219</v>
      </c>
    </row>
    <row r="69" spans="1:6" s="17" customFormat="1" x14ac:dyDescent="0.25">
      <c r="A69" s="101" t="s">
        <v>65</v>
      </c>
      <c r="B69" s="105"/>
      <c r="C69" s="103"/>
      <c r="D69" s="106"/>
      <c r="E69" s="62"/>
      <c r="F69" s="63"/>
    </row>
    <row r="70" spans="1:6" s="17" customFormat="1" x14ac:dyDescent="0.25">
      <c r="A70" s="101" t="s">
        <v>66</v>
      </c>
      <c r="B70" s="105"/>
      <c r="C70" s="103"/>
      <c r="D70" s="106"/>
    </row>
    <row r="71" spans="1:6" s="17" customFormat="1" x14ac:dyDescent="0.25">
      <c r="A71" s="101" t="s">
        <v>67</v>
      </c>
      <c r="B71" s="105"/>
      <c r="C71" s="103"/>
      <c r="D71" s="106"/>
      <c r="E71" s="62"/>
      <c r="F71" s="63"/>
    </row>
    <row r="72" spans="1:6" s="17" customFormat="1" x14ac:dyDescent="0.25">
      <c r="A72" s="101" t="s">
        <v>68</v>
      </c>
      <c r="B72" s="105"/>
      <c r="C72" s="103"/>
      <c r="D72" s="106"/>
      <c r="E72" s="62"/>
      <c r="F72" s="63"/>
    </row>
    <row r="73" spans="1:6" s="17" customFormat="1" x14ac:dyDescent="0.25">
      <c r="A73" s="101" t="s">
        <v>69</v>
      </c>
      <c r="B73" s="105"/>
      <c r="C73" s="103"/>
      <c r="D73" s="106"/>
      <c r="E73" s="62"/>
      <c r="F73" s="63"/>
    </row>
    <row r="74" spans="1:6" s="16" customFormat="1" x14ac:dyDescent="0.25">
      <c r="A74" s="68" t="s">
        <v>70</v>
      </c>
      <c r="B74" s="69"/>
      <c r="C74" s="47">
        <v>21</v>
      </c>
      <c r="D74" s="71"/>
      <c r="E74" s="49">
        <v>8.3333333333333329E-2</v>
      </c>
      <c r="F74" s="50">
        <f>F75-E74</f>
        <v>45920.545138888883</v>
      </c>
    </row>
    <row r="75" spans="1:6" s="16" customFormat="1" x14ac:dyDescent="0.25">
      <c r="A75" s="68" t="s">
        <v>71</v>
      </c>
      <c r="B75" s="69"/>
      <c r="C75" s="47">
        <v>200</v>
      </c>
      <c r="D75" s="71"/>
      <c r="E75" s="49">
        <v>2.0833333333333332E-2</v>
      </c>
      <c r="F75" s="50">
        <f>F78-E75</f>
        <v>45920.628472222219</v>
      </c>
    </row>
    <row r="76" spans="1:6" s="16" customFormat="1" x14ac:dyDescent="0.25">
      <c r="A76" s="68"/>
      <c r="B76" s="69"/>
      <c r="C76" s="47"/>
      <c r="D76" s="71"/>
      <c r="E76" s="49"/>
      <c r="F76" s="50"/>
    </row>
    <row r="77" spans="1:6" s="16" customFormat="1" x14ac:dyDescent="0.25">
      <c r="A77" s="36" t="s">
        <v>72</v>
      </c>
      <c r="B77" s="73"/>
      <c r="C77" s="74"/>
      <c r="D77" s="67"/>
      <c r="E77" s="43"/>
      <c r="F77" s="44"/>
    </row>
    <row r="78" spans="1:6" s="17" customFormat="1" x14ac:dyDescent="0.25">
      <c r="A78" s="105" t="s">
        <v>73</v>
      </c>
      <c r="B78" s="107"/>
      <c r="C78" s="103"/>
      <c r="D78" s="106"/>
      <c r="E78" s="62">
        <v>3.472222222222222E-3</v>
      </c>
      <c r="F78" s="63">
        <f>F80-E78</f>
        <v>45920.649305555555</v>
      </c>
    </row>
    <row r="79" spans="1:6" s="17" customFormat="1" x14ac:dyDescent="0.25">
      <c r="A79" s="101" t="s">
        <v>74</v>
      </c>
      <c r="B79" s="102"/>
      <c r="C79" s="103"/>
      <c r="D79" s="106"/>
      <c r="E79" s="62"/>
      <c r="F79" s="63"/>
    </row>
    <row r="80" spans="1:6" s="16" customFormat="1" x14ac:dyDescent="0.25">
      <c r="A80" s="68" t="s">
        <v>75</v>
      </c>
      <c r="B80" s="46"/>
      <c r="C80" s="47">
        <v>200</v>
      </c>
      <c r="D80" s="71"/>
      <c r="E80" s="49">
        <v>6.9444444444444441E-3</v>
      </c>
      <c r="F80" s="50">
        <f>F82-E80</f>
        <v>45920.652777777774</v>
      </c>
    </row>
    <row r="81" spans="1:7" s="17" customFormat="1" x14ac:dyDescent="0.25">
      <c r="A81" s="101" t="s">
        <v>76</v>
      </c>
      <c r="B81" s="102"/>
      <c r="C81" s="103"/>
      <c r="D81" s="106"/>
      <c r="E81" s="62"/>
      <c r="F81" s="63"/>
    </row>
    <row r="82" spans="1:7" s="16" customFormat="1" x14ac:dyDescent="0.25">
      <c r="A82" s="68" t="s">
        <v>77</v>
      </c>
      <c r="B82" s="69"/>
      <c r="C82" s="47">
        <v>180</v>
      </c>
      <c r="D82" s="64" t="s">
        <v>78</v>
      </c>
      <c r="E82" s="49">
        <v>6.9444444444444441E-3</v>
      </c>
      <c r="F82" s="50">
        <f>F83-E82</f>
        <v>45920.659722222219</v>
      </c>
    </row>
    <row r="83" spans="1:7" s="16" customFormat="1" x14ac:dyDescent="0.25">
      <c r="A83" s="68" t="s">
        <v>79</v>
      </c>
      <c r="B83" s="69"/>
      <c r="C83" s="47"/>
      <c r="D83" s="71"/>
      <c r="E83" s="49"/>
      <c r="F83" s="50">
        <f>F3+F4</f>
        <v>45920.666666666664</v>
      </c>
    </row>
    <row r="84" spans="1:7" s="16" customFormat="1" x14ac:dyDescent="0.25">
      <c r="F84" s="76"/>
    </row>
    <row r="85" spans="1:7" x14ac:dyDescent="0.25">
      <c r="D85" s="133" t="s">
        <v>16</v>
      </c>
      <c r="E85" s="134"/>
      <c r="F85" s="134"/>
    </row>
    <row r="86" spans="1:7" x14ac:dyDescent="0.25">
      <c r="D86" s="134"/>
      <c r="E86" s="134"/>
      <c r="F86" s="134"/>
    </row>
    <row r="87" spans="1:7" x14ac:dyDescent="0.25">
      <c r="D87" s="134"/>
      <c r="E87" s="134"/>
      <c r="F87" s="134"/>
    </row>
    <row r="89" spans="1:7" customFormat="1" ht="14.5" x14ac:dyDescent="0.35">
      <c r="A89" s="88" t="s">
        <v>80</v>
      </c>
    </row>
    <row r="90" spans="1:7" customFormat="1" ht="14.5" x14ac:dyDescent="0.35">
      <c r="A90" t="s">
        <v>81</v>
      </c>
      <c r="B90" s="89">
        <f>C122/$B$124*100-C122/$B$124*100*3%</f>
        <v>391.16238244514108</v>
      </c>
      <c r="D90" s="90"/>
      <c r="E90" s="90"/>
      <c r="F90" s="90"/>
      <c r="G90" s="90"/>
    </row>
    <row r="91" spans="1:7" customFormat="1" ht="14.5" x14ac:dyDescent="0.35">
      <c r="A91" t="s">
        <v>82</v>
      </c>
      <c r="B91" s="90">
        <f>D$122/$B$124*100-D$122/$B$124*100*B$125</f>
        <v>41.977586206896554</v>
      </c>
      <c r="D91" s="90"/>
      <c r="E91" s="90"/>
      <c r="F91" s="90"/>
      <c r="G91" s="90"/>
    </row>
    <row r="92" spans="1:7" customFormat="1" ht="14.5" x14ac:dyDescent="0.35">
      <c r="A92" t="s">
        <v>83</v>
      </c>
      <c r="B92" s="90">
        <f>E$122/$B$124*100-E$122/$B$124*100*B$125</f>
        <v>5.872199582027168</v>
      </c>
      <c r="D92" s="90"/>
      <c r="E92" s="90"/>
      <c r="F92" s="90"/>
      <c r="G92" s="90"/>
    </row>
    <row r="93" spans="1:7" customFormat="1" ht="14.5" x14ac:dyDescent="0.35">
      <c r="A93" t="s">
        <v>84</v>
      </c>
      <c r="B93" s="90">
        <f>F$122/$B$124*100-F$122/$B$124*100*B$125</f>
        <v>1.9004702194357366</v>
      </c>
      <c r="D93" s="90"/>
      <c r="E93" s="90"/>
      <c r="F93" s="90"/>
      <c r="G93" s="90"/>
    </row>
    <row r="94" spans="1:7" customFormat="1" ht="14.5" x14ac:dyDescent="0.35">
      <c r="A94" t="s">
        <v>85</v>
      </c>
      <c r="B94" s="90">
        <f>G$122/$B$124*100-G$122/$B$124*100*B$125</f>
        <v>21.79712643678161</v>
      </c>
      <c r="D94" s="90"/>
      <c r="E94" s="90"/>
      <c r="F94" s="90"/>
      <c r="G94" s="90"/>
    </row>
    <row r="95" spans="1:7" customFormat="1" ht="14.5" x14ac:dyDescent="0.35">
      <c r="A95" t="s">
        <v>39</v>
      </c>
      <c r="B95" s="90">
        <f>B42/B124*100-B42/B124*100*3%</f>
        <v>4.0543364681295717</v>
      </c>
      <c r="C95" s="89"/>
      <c r="D95" s="90"/>
      <c r="E95" s="90"/>
      <c r="F95" s="90"/>
      <c r="G95" s="90"/>
    </row>
    <row r="96" spans="1:7" customFormat="1" ht="14.5" x14ac:dyDescent="0.35">
      <c r="B96" s="90"/>
      <c r="C96" s="89"/>
      <c r="D96" s="90"/>
      <c r="E96" s="90"/>
      <c r="F96" s="90"/>
      <c r="G96" s="90"/>
    </row>
    <row r="97" spans="1:14" customFormat="1" ht="14.5" x14ac:dyDescent="0.35">
      <c r="B97" s="88"/>
      <c r="C97" s="89"/>
      <c r="D97" s="90"/>
      <c r="E97" s="90"/>
      <c r="F97" s="90"/>
      <c r="G97" s="90"/>
    </row>
    <row r="98" spans="1:14" customFormat="1" ht="15" hidden="1" thickBot="1" x14ac:dyDescent="0.4">
      <c r="A98" s="91" t="s">
        <v>86</v>
      </c>
      <c r="B98" s="92"/>
      <c r="C98" s="88" t="s">
        <v>81</v>
      </c>
      <c r="D98" s="88" t="s">
        <v>82</v>
      </c>
      <c r="E98" s="88" t="s">
        <v>83</v>
      </c>
      <c r="F98" s="88" t="s">
        <v>84</v>
      </c>
      <c r="G98" s="88" t="s">
        <v>85</v>
      </c>
      <c r="I98" s="88" t="s">
        <v>87</v>
      </c>
      <c r="J98" s="88" t="s">
        <v>81</v>
      </c>
      <c r="K98" s="88" t="s">
        <v>82</v>
      </c>
      <c r="L98" s="88" t="s">
        <v>83</v>
      </c>
      <c r="M98" s="88" t="s">
        <v>84</v>
      </c>
      <c r="N98" s="88" t="s">
        <v>85</v>
      </c>
    </row>
    <row r="99" spans="1:14" customFormat="1" ht="14.5" hidden="1" x14ac:dyDescent="0.35">
      <c r="A99" s="93" t="s">
        <v>33</v>
      </c>
      <c r="B99" s="94">
        <f>B20</f>
        <v>200</v>
      </c>
      <c r="C99" s="89">
        <f t="shared" ref="C99:C121" si="3">J99/100*$B99</f>
        <v>0</v>
      </c>
      <c r="D99" s="90">
        <f t="shared" ref="D99:D121" si="4">K99/100*$B99</f>
        <v>0</v>
      </c>
      <c r="E99" s="90">
        <f t="shared" ref="E99:E121" si="5">L99/100*$B99</f>
        <v>0</v>
      </c>
      <c r="F99" s="90">
        <f t="shared" ref="F99:F121" si="6">M99/100*$B99</f>
        <v>0</v>
      </c>
      <c r="G99" s="90">
        <f t="shared" ref="G99:G121" si="7">N99/100*$B99</f>
        <v>0</v>
      </c>
      <c r="I99" s="88" t="s">
        <v>33</v>
      </c>
      <c r="J99" s="89">
        <v>0</v>
      </c>
      <c r="K99" s="90">
        <v>0</v>
      </c>
      <c r="L99" s="90">
        <v>0</v>
      </c>
      <c r="M99" s="90">
        <v>0</v>
      </c>
      <c r="N99" s="90">
        <v>0</v>
      </c>
    </row>
    <row r="100" spans="1:14" customFormat="1" ht="14.5" hidden="1" x14ac:dyDescent="0.35">
      <c r="A100" s="95" t="s">
        <v>11</v>
      </c>
      <c r="B100" s="96">
        <f>B8*$F$5</f>
        <v>80</v>
      </c>
      <c r="C100" s="89">
        <f t="shared" si="3"/>
        <v>280</v>
      </c>
      <c r="D100" s="90">
        <f t="shared" si="4"/>
        <v>57.360000000000007</v>
      </c>
      <c r="E100" s="90">
        <f t="shared" si="5"/>
        <v>9.36</v>
      </c>
      <c r="F100" s="90">
        <f t="shared" si="6"/>
        <v>1.7600000000000002</v>
      </c>
      <c r="G100" s="90">
        <f t="shared" si="7"/>
        <v>0.64</v>
      </c>
      <c r="I100" s="88" t="s">
        <v>11</v>
      </c>
      <c r="J100" s="89">
        <v>350</v>
      </c>
      <c r="K100" s="90">
        <v>71.7</v>
      </c>
      <c r="L100" s="90">
        <v>11.7</v>
      </c>
      <c r="M100" s="90">
        <v>2.2000000000000002</v>
      </c>
      <c r="N100" s="90">
        <v>0.8</v>
      </c>
    </row>
    <row r="101" spans="1:14" customFormat="1" ht="14.5" hidden="1" x14ac:dyDescent="0.35">
      <c r="A101" s="95" t="s">
        <v>13</v>
      </c>
      <c r="B101" s="96">
        <f>B9*$F$5</f>
        <v>320</v>
      </c>
      <c r="C101" s="89">
        <f t="shared" si="3"/>
        <v>1110.4000000000001</v>
      </c>
      <c r="D101" s="90">
        <f t="shared" si="4"/>
        <v>230.39999999999998</v>
      </c>
      <c r="E101" s="90">
        <f t="shared" si="5"/>
        <v>33.92</v>
      </c>
      <c r="F101" s="90">
        <f t="shared" si="6"/>
        <v>11.200000000000001</v>
      </c>
      <c r="G101" s="90">
        <f t="shared" si="7"/>
        <v>3.5200000000000005</v>
      </c>
      <c r="I101" s="88" t="s">
        <v>13</v>
      </c>
      <c r="J101" s="89">
        <v>347</v>
      </c>
      <c r="K101" s="90">
        <v>72</v>
      </c>
      <c r="L101" s="90">
        <v>10.6</v>
      </c>
      <c r="M101" s="90">
        <v>3.5</v>
      </c>
      <c r="N101" s="90">
        <v>1.1000000000000001</v>
      </c>
    </row>
    <row r="102" spans="1:14" customFormat="1" ht="14.5" hidden="1" x14ac:dyDescent="0.35">
      <c r="A102" s="95" t="s">
        <v>88</v>
      </c>
      <c r="B102" s="96">
        <f>B10*$F$5</f>
        <v>0</v>
      </c>
      <c r="C102" s="89">
        <f t="shared" si="3"/>
        <v>0</v>
      </c>
      <c r="D102" s="90">
        <f t="shared" si="4"/>
        <v>0</v>
      </c>
      <c r="E102" s="90">
        <f t="shared" si="5"/>
        <v>0</v>
      </c>
      <c r="F102" s="90">
        <f t="shared" si="6"/>
        <v>0</v>
      </c>
      <c r="G102" s="90">
        <f t="shared" si="7"/>
        <v>0</v>
      </c>
      <c r="I102" s="88" t="s">
        <v>88</v>
      </c>
      <c r="J102" s="89">
        <v>325</v>
      </c>
      <c r="K102" s="90">
        <v>67.900000000000006</v>
      </c>
      <c r="L102" s="90">
        <v>7.4</v>
      </c>
      <c r="M102" s="90">
        <v>6.9</v>
      </c>
      <c r="N102" s="90">
        <v>1.1000000000000001</v>
      </c>
    </row>
    <row r="103" spans="1:14" customFormat="1" ht="14.5" hidden="1" x14ac:dyDescent="0.35">
      <c r="A103" s="95" t="s">
        <v>15</v>
      </c>
      <c r="B103" s="96">
        <f>(B11)*$F$5</f>
        <v>0</v>
      </c>
      <c r="C103" s="89">
        <f t="shared" si="3"/>
        <v>0</v>
      </c>
      <c r="D103" s="90">
        <f t="shared" si="4"/>
        <v>0</v>
      </c>
      <c r="E103" s="90">
        <f t="shared" si="5"/>
        <v>0</v>
      </c>
      <c r="F103" s="90">
        <f t="shared" si="6"/>
        <v>0</v>
      </c>
      <c r="G103" s="90">
        <f t="shared" si="7"/>
        <v>0</v>
      </c>
      <c r="I103" s="88" t="s">
        <v>15</v>
      </c>
      <c r="J103" s="89">
        <v>355</v>
      </c>
      <c r="K103" s="90">
        <v>63.7</v>
      </c>
      <c r="L103" s="90">
        <v>12.7</v>
      </c>
      <c r="M103" s="90">
        <v>8.3000000000000007</v>
      </c>
      <c r="N103" s="90">
        <v>1.7</v>
      </c>
    </row>
    <row r="104" spans="1:14" customFormat="1" ht="14.5" hidden="1" x14ac:dyDescent="0.35">
      <c r="A104" s="95" t="s">
        <v>36</v>
      </c>
      <c r="B104" s="96">
        <f>B12*$F$5</f>
        <v>0</v>
      </c>
      <c r="C104" s="89">
        <f t="shared" si="3"/>
        <v>0</v>
      </c>
      <c r="D104" s="90">
        <f t="shared" si="4"/>
        <v>0</v>
      </c>
      <c r="E104" s="90">
        <f t="shared" si="5"/>
        <v>0</v>
      </c>
      <c r="F104" s="90">
        <f t="shared" si="6"/>
        <v>0</v>
      </c>
      <c r="G104" s="90">
        <f t="shared" si="7"/>
        <v>0</v>
      </c>
      <c r="I104" s="88" t="s">
        <v>36</v>
      </c>
      <c r="J104" s="89">
        <v>325</v>
      </c>
      <c r="K104" s="90">
        <v>59.5</v>
      </c>
      <c r="L104" s="90">
        <v>11.4</v>
      </c>
      <c r="M104" s="90">
        <v>10</v>
      </c>
      <c r="N104" s="90">
        <v>0.9</v>
      </c>
    </row>
    <row r="105" spans="1:14" customFormat="1" ht="14.5" hidden="1" x14ac:dyDescent="0.35">
      <c r="A105" s="95" t="s">
        <v>18</v>
      </c>
      <c r="B105" s="96">
        <f>(B13)*$F$5</f>
        <v>0</v>
      </c>
      <c r="C105" s="89">
        <f t="shared" si="3"/>
        <v>0</v>
      </c>
      <c r="D105" s="90">
        <f t="shared" si="4"/>
        <v>0</v>
      </c>
      <c r="E105" s="90">
        <f t="shared" si="5"/>
        <v>0</v>
      </c>
      <c r="F105" s="90">
        <f t="shared" si="6"/>
        <v>0</v>
      </c>
      <c r="G105" s="90">
        <f t="shared" si="7"/>
        <v>0</v>
      </c>
      <c r="I105" s="88" t="s">
        <v>18</v>
      </c>
      <c r="J105" s="89">
        <v>323</v>
      </c>
      <c r="K105" s="90">
        <v>60.7</v>
      </c>
      <c r="L105" s="90">
        <v>9.5</v>
      </c>
      <c r="M105" s="90">
        <v>13.4</v>
      </c>
      <c r="N105" s="90">
        <v>1.03</v>
      </c>
    </row>
    <row r="106" spans="1:14" customFormat="1" ht="14.5" hidden="1" x14ac:dyDescent="0.35">
      <c r="A106" s="95" t="s">
        <v>89</v>
      </c>
      <c r="B106" s="96">
        <f>B37</f>
        <v>20</v>
      </c>
      <c r="C106" s="89">
        <f t="shared" si="3"/>
        <v>25.4</v>
      </c>
      <c r="D106" s="90">
        <f t="shared" si="4"/>
        <v>2.5</v>
      </c>
      <c r="E106" s="90">
        <f t="shared" si="5"/>
        <v>2.2200000000000002</v>
      </c>
      <c r="F106" s="90">
        <f t="shared" si="6"/>
        <v>2.04</v>
      </c>
      <c r="G106" s="90">
        <f t="shared" si="7"/>
        <v>0.4</v>
      </c>
      <c r="I106" s="88" t="s">
        <v>89</v>
      </c>
      <c r="J106" s="89">
        <v>127</v>
      </c>
      <c r="K106" s="90">
        <v>12.5</v>
      </c>
      <c r="L106" s="90">
        <v>11.1</v>
      </c>
      <c r="M106" s="90">
        <v>10.199999999999999</v>
      </c>
      <c r="N106" s="90">
        <v>2</v>
      </c>
    </row>
    <row r="107" spans="1:14" customFormat="1" ht="14.5" hidden="1" x14ac:dyDescent="0.35">
      <c r="A107" s="95" t="s">
        <v>39</v>
      </c>
      <c r="B107" s="96">
        <f>B39</f>
        <v>8</v>
      </c>
      <c r="C107" s="89">
        <f t="shared" si="3"/>
        <v>0</v>
      </c>
      <c r="D107" s="90">
        <f t="shared" si="4"/>
        <v>0</v>
      </c>
      <c r="E107" s="90">
        <f t="shared" si="5"/>
        <v>0</v>
      </c>
      <c r="F107" s="90">
        <f t="shared" si="6"/>
        <v>0</v>
      </c>
      <c r="G107" s="90">
        <f t="shared" si="7"/>
        <v>0</v>
      </c>
      <c r="I107" s="88" t="s">
        <v>39</v>
      </c>
      <c r="J107" s="89">
        <v>0</v>
      </c>
      <c r="K107" s="90">
        <v>0</v>
      </c>
      <c r="L107" s="90">
        <v>0</v>
      </c>
      <c r="M107" s="90">
        <v>0</v>
      </c>
      <c r="N107" s="90">
        <v>0</v>
      </c>
    </row>
    <row r="108" spans="1:14" customFormat="1" ht="14.5" hidden="1" x14ac:dyDescent="0.35">
      <c r="A108" s="95" t="s">
        <v>90</v>
      </c>
      <c r="B108" s="96">
        <v>0</v>
      </c>
      <c r="C108" s="89">
        <f t="shared" si="3"/>
        <v>0</v>
      </c>
      <c r="D108" s="90">
        <f t="shared" si="4"/>
        <v>0</v>
      </c>
      <c r="E108" s="90">
        <f t="shared" si="5"/>
        <v>0</v>
      </c>
      <c r="F108" s="90">
        <f t="shared" si="6"/>
        <v>0</v>
      </c>
      <c r="G108" s="90">
        <f t="shared" si="7"/>
        <v>0</v>
      </c>
      <c r="I108" s="88" t="s">
        <v>90</v>
      </c>
      <c r="J108" s="89">
        <v>304</v>
      </c>
      <c r="K108" s="90">
        <v>82.4</v>
      </c>
      <c r="L108" s="90">
        <v>0.3</v>
      </c>
      <c r="M108" s="90">
        <v>0.2</v>
      </c>
      <c r="N108" s="90">
        <v>0</v>
      </c>
    </row>
    <row r="109" spans="1:14" customFormat="1" ht="14.5" hidden="1" x14ac:dyDescent="0.35">
      <c r="A109" s="95" t="s">
        <v>12</v>
      </c>
      <c r="B109" s="96">
        <f>B38</f>
        <v>40</v>
      </c>
      <c r="C109" s="89">
        <f t="shared" ref="C109" si="8">J109/100*$B109</f>
        <v>160</v>
      </c>
      <c r="D109" s="90">
        <f t="shared" ref="D109" si="9">K109/100*$B109</f>
        <v>40</v>
      </c>
      <c r="E109" s="90">
        <f t="shared" ref="E109" si="10">L109/100*$B109</f>
        <v>0</v>
      </c>
      <c r="F109" s="90">
        <f t="shared" ref="F109" si="11">M109/100*$B109</f>
        <v>0</v>
      </c>
      <c r="G109" s="90">
        <f t="shared" ref="G109" si="12">N109/100*$B109</f>
        <v>0</v>
      </c>
      <c r="I109" s="88" t="s">
        <v>12</v>
      </c>
      <c r="J109" s="89">
        <v>400</v>
      </c>
      <c r="K109" s="90">
        <v>100</v>
      </c>
      <c r="L109" s="90">
        <v>0</v>
      </c>
      <c r="M109" s="90">
        <v>0</v>
      </c>
      <c r="N109" s="90">
        <v>0</v>
      </c>
    </row>
    <row r="110" spans="1:14" customFormat="1" ht="14.5" hidden="1" x14ac:dyDescent="0.35">
      <c r="A110" s="95" t="s">
        <v>91</v>
      </c>
      <c r="B110" s="96">
        <f>F12*F5</f>
        <v>0</v>
      </c>
      <c r="C110" s="89">
        <f t="shared" si="3"/>
        <v>0</v>
      </c>
      <c r="D110" s="90">
        <f t="shared" si="4"/>
        <v>0</v>
      </c>
      <c r="E110" s="90">
        <f t="shared" si="5"/>
        <v>0</v>
      </c>
      <c r="F110" s="90">
        <f t="shared" si="6"/>
        <v>0</v>
      </c>
      <c r="G110" s="90">
        <f t="shared" si="7"/>
        <v>0</v>
      </c>
      <c r="I110" s="88" t="s">
        <v>91</v>
      </c>
      <c r="J110" s="89">
        <v>213</v>
      </c>
      <c r="K110" s="90">
        <v>43</v>
      </c>
      <c r="L110" s="90">
        <v>6.6</v>
      </c>
      <c r="M110" s="90">
        <v>5</v>
      </c>
      <c r="N110" s="90">
        <v>0.9</v>
      </c>
    </row>
    <row r="111" spans="1:14" customFormat="1" ht="14.5" hidden="1" x14ac:dyDescent="0.35">
      <c r="A111" s="95" t="s">
        <v>92</v>
      </c>
      <c r="B111" s="96">
        <v>0</v>
      </c>
      <c r="C111" s="89">
        <f t="shared" si="3"/>
        <v>0</v>
      </c>
      <c r="D111" s="90">
        <f t="shared" si="4"/>
        <v>0</v>
      </c>
      <c r="E111" s="90">
        <f t="shared" si="5"/>
        <v>0</v>
      </c>
      <c r="F111" s="90">
        <f t="shared" si="6"/>
        <v>0</v>
      </c>
      <c r="G111" s="90">
        <f t="shared" si="7"/>
        <v>0</v>
      </c>
      <c r="I111" s="88" t="s">
        <v>92</v>
      </c>
      <c r="J111" s="89">
        <v>598</v>
      </c>
      <c r="K111" s="90">
        <v>10.199999999999999</v>
      </c>
      <c r="L111" s="90">
        <v>20</v>
      </c>
      <c r="M111" s="90">
        <v>12</v>
      </c>
      <c r="N111" s="90">
        <v>50.7</v>
      </c>
    </row>
    <row r="112" spans="1:14" customFormat="1" ht="14.5" hidden="1" x14ac:dyDescent="0.35">
      <c r="A112" s="95" t="s">
        <v>93</v>
      </c>
      <c r="B112" s="96">
        <v>0</v>
      </c>
      <c r="C112" s="89">
        <f t="shared" si="3"/>
        <v>0</v>
      </c>
      <c r="D112" s="90">
        <f t="shared" si="4"/>
        <v>0</v>
      </c>
      <c r="E112" s="90">
        <f t="shared" si="5"/>
        <v>0</v>
      </c>
      <c r="F112" s="90">
        <f t="shared" si="6"/>
        <v>0</v>
      </c>
      <c r="G112" s="90">
        <f t="shared" si="7"/>
        <v>0</v>
      </c>
      <c r="I112" s="88" t="s">
        <v>93</v>
      </c>
      <c r="J112" s="89">
        <v>500</v>
      </c>
      <c r="K112" s="90">
        <v>7.8</v>
      </c>
      <c r="L112" s="90">
        <v>23</v>
      </c>
      <c r="M112" s="90">
        <v>27.5</v>
      </c>
      <c r="N112" s="90">
        <v>37</v>
      </c>
    </row>
    <row r="113" spans="1:14" customFormat="1" ht="14.5" hidden="1" x14ac:dyDescent="0.35">
      <c r="A113" s="95" t="s">
        <v>94</v>
      </c>
      <c r="B113" s="96">
        <v>0</v>
      </c>
      <c r="C113" s="89">
        <f t="shared" si="3"/>
        <v>0</v>
      </c>
      <c r="D113" s="90">
        <f t="shared" si="4"/>
        <v>0</v>
      </c>
      <c r="E113" s="90">
        <f t="shared" si="5"/>
        <v>0</v>
      </c>
      <c r="F113" s="90">
        <f t="shared" si="6"/>
        <v>0</v>
      </c>
      <c r="G113" s="90">
        <f t="shared" si="7"/>
        <v>0</v>
      </c>
      <c r="I113" s="88" t="s">
        <v>94</v>
      </c>
      <c r="J113" s="89">
        <v>533</v>
      </c>
      <c r="K113" s="90">
        <v>23.69</v>
      </c>
      <c r="L113" s="90">
        <v>18.04</v>
      </c>
      <c r="M113" s="90">
        <v>10</v>
      </c>
      <c r="N113" s="90">
        <v>44.7</v>
      </c>
    </row>
    <row r="114" spans="1:14" customFormat="1" ht="14.5" hidden="1" x14ac:dyDescent="0.35">
      <c r="A114" s="95" t="s">
        <v>95</v>
      </c>
      <c r="B114" s="96">
        <v>0</v>
      </c>
      <c r="C114" s="89">
        <f t="shared" si="3"/>
        <v>0</v>
      </c>
      <c r="D114" s="90">
        <f t="shared" si="4"/>
        <v>0</v>
      </c>
      <c r="E114" s="90">
        <f t="shared" si="5"/>
        <v>0</v>
      </c>
      <c r="F114" s="90">
        <f t="shared" si="6"/>
        <v>0</v>
      </c>
      <c r="G114" s="90">
        <f t="shared" si="7"/>
        <v>0</v>
      </c>
      <c r="I114" s="88" t="s">
        <v>95</v>
      </c>
      <c r="J114" s="89">
        <v>584</v>
      </c>
      <c r="K114" s="90">
        <v>11.4</v>
      </c>
      <c r="L114" s="90">
        <v>20.8</v>
      </c>
      <c r="M114" s="90">
        <v>8.6</v>
      </c>
      <c r="N114" s="90">
        <v>51.5</v>
      </c>
    </row>
    <row r="115" spans="1:14" customFormat="1" ht="14.5" hidden="1" x14ac:dyDescent="0.35">
      <c r="A115" s="95" t="s">
        <v>96</v>
      </c>
      <c r="B115" s="96">
        <v>0</v>
      </c>
      <c r="C115" s="89">
        <f t="shared" si="3"/>
        <v>0</v>
      </c>
      <c r="D115" s="90">
        <f t="shared" si="4"/>
        <v>0</v>
      </c>
      <c r="E115" s="90">
        <f t="shared" si="5"/>
        <v>0</v>
      </c>
      <c r="F115" s="90">
        <f t="shared" si="6"/>
        <v>0</v>
      </c>
      <c r="G115" s="90">
        <f t="shared" si="7"/>
        <v>0</v>
      </c>
      <c r="I115" s="88" t="s">
        <v>96</v>
      </c>
      <c r="J115" s="89">
        <v>371</v>
      </c>
      <c r="K115" s="90">
        <v>58.7</v>
      </c>
      <c r="L115" s="90">
        <v>13.5</v>
      </c>
      <c r="M115" s="90">
        <v>10</v>
      </c>
      <c r="N115" s="90">
        <v>7</v>
      </c>
    </row>
    <row r="116" spans="1:14" customFormat="1" ht="14.5" hidden="1" x14ac:dyDescent="0.35">
      <c r="A116" s="95" t="s">
        <v>97</v>
      </c>
      <c r="B116" s="96">
        <v>0</v>
      </c>
      <c r="C116" s="89">
        <f t="shared" si="3"/>
        <v>0</v>
      </c>
      <c r="D116" s="90">
        <f t="shared" si="4"/>
        <v>0</v>
      </c>
      <c r="E116" s="90">
        <f t="shared" si="5"/>
        <v>0</v>
      </c>
      <c r="F116" s="90">
        <f t="shared" si="6"/>
        <v>0</v>
      </c>
      <c r="G116" s="90">
        <f t="shared" si="7"/>
        <v>0</v>
      </c>
      <c r="I116" s="88" t="s">
        <v>97</v>
      </c>
      <c r="J116" s="89">
        <v>352</v>
      </c>
      <c r="K116" s="90">
        <v>66.400000000000006</v>
      </c>
      <c r="L116" s="90">
        <v>11.9</v>
      </c>
      <c r="M116" s="90">
        <v>0</v>
      </c>
      <c r="N116" s="90">
        <v>2.8</v>
      </c>
    </row>
    <row r="117" spans="1:14" customFormat="1" ht="14.5" hidden="1" x14ac:dyDescent="0.35">
      <c r="A117" s="95" t="s">
        <v>98</v>
      </c>
      <c r="B117" s="96">
        <v>0</v>
      </c>
      <c r="C117" s="89">
        <f t="shared" si="3"/>
        <v>0</v>
      </c>
      <c r="D117" s="90">
        <f t="shared" si="4"/>
        <v>0</v>
      </c>
      <c r="E117" s="90">
        <f t="shared" si="5"/>
        <v>0</v>
      </c>
      <c r="F117" s="90">
        <f t="shared" si="6"/>
        <v>0</v>
      </c>
      <c r="G117" s="90">
        <f t="shared" si="7"/>
        <v>0</v>
      </c>
      <c r="I117" s="88" t="s">
        <v>98</v>
      </c>
      <c r="J117" s="89">
        <v>327</v>
      </c>
      <c r="K117" s="90">
        <v>59.6</v>
      </c>
      <c r="L117" s="90">
        <v>11.4</v>
      </c>
      <c r="M117" s="90">
        <v>0</v>
      </c>
      <c r="N117" s="90">
        <v>1.8</v>
      </c>
    </row>
    <row r="118" spans="1:14" customFormat="1" ht="14.5" hidden="1" x14ac:dyDescent="0.35">
      <c r="A118" s="95" t="s">
        <v>99</v>
      </c>
      <c r="B118" s="96">
        <v>0</v>
      </c>
      <c r="C118" s="89">
        <f t="shared" si="3"/>
        <v>0</v>
      </c>
      <c r="D118" s="90">
        <f t="shared" si="4"/>
        <v>0</v>
      </c>
      <c r="E118" s="90">
        <f t="shared" si="5"/>
        <v>0</v>
      </c>
      <c r="F118" s="90">
        <f t="shared" si="6"/>
        <v>0</v>
      </c>
      <c r="G118" s="90">
        <f t="shared" si="7"/>
        <v>0</v>
      </c>
      <c r="I118" s="88" t="s">
        <v>99</v>
      </c>
      <c r="J118" s="89">
        <v>330</v>
      </c>
      <c r="K118" s="90">
        <v>63.3</v>
      </c>
      <c r="L118" s="90">
        <v>8.8000000000000007</v>
      </c>
      <c r="M118" s="90">
        <v>0</v>
      </c>
      <c r="N118" s="90">
        <v>1.8</v>
      </c>
    </row>
    <row r="119" spans="1:14" customFormat="1" ht="14.5" hidden="1" x14ac:dyDescent="0.35">
      <c r="A119" s="95" t="s">
        <v>100</v>
      </c>
      <c r="B119" s="96">
        <v>0</v>
      </c>
      <c r="C119" s="89">
        <f t="shared" si="3"/>
        <v>0</v>
      </c>
      <c r="D119" s="90">
        <f t="shared" si="4"/>
        <v>0</v>
      </c>
      <c r="E119" s="90">
        <f t="shared" si="5"/>
        <v>0</v>
      </c>
      <c r="F119" s="90">
        <f t="shared" si="6"/>
        <v>0</v>
      </c>
      <c r="G119" s="90">
        <f t="shared" si="7"/>
        <v>0</v>
      </c>
      <c r="I119" s="88" t="s">
        <v>100</v>
      </c>
      <c r="J119" s="89">
        <v>347</v>
      </c>
      <c r="K119" s="90">
        <v>63</v>
      </c>
      <c r="L119" s="90">
        <v>17</v>
      </c>
      <c r="M119" s="90">
        <v>9.9</v>
      </c>
      <c r="N119" s="90">
        <v>2.7</v>
      </c>
    </row>
    <row r="120" spans="1:14" customFormat="1" ht="14.5" hidden="1" x14ac:dyDescent="0.35">
      <c r="A120" s="95" t="s">
        <v>101</v>
      </c>
      <c r="B120" s="96">
        <f>B50+B42</f>
        <v>212</v>
      </c>
      <c r="C120" s="89">
        <f t="shared" si="3"/>
        <v>1511.56</v>
      </c>
      <c r="D120" s="90">
        <f t="shared" si="4"/>
        <v>1.06</v>
      </c>
      <c r="E120" s="90">
        <f t="shared" si="5"/>
        <v>0.84799999999999998</v>
      </c>
      <c r="F120" s="90">
        <f t="shared" si="6"/>
        <v>0</v>
      </c>
      <c r="G120" s="90">
        <f t="shared" si="7"/>
        <v>167.48000000000002</v>
      </c>
      <c r="I120" s="88" t="s">
        <v>101</v>
      </c>
      <c r="J120" s="89">
        <v>713</v>
      </c>
      <c r="K120" s="90">
        <v>0.5</v>
      </c>
      <c r="L120" s="90">
        <v>0.4</v>
      </c>
      <c r="M120" s="90">
        <v>0</v>
      </c>
      <c r="N120" s="90">
        <v>79</v>
      </c>
    </row>
    <row r="121" spans="1:14" customFormat="1" ht="15" hidden="1" thickBot="1" x14ac:dyDescent="0.4">
      <c r="A121" s="97" t="s">
        <v>102</v>
      </c>
      <c r="B121" s="98">
        <v>0</v>
      </c>
      <c r="C121" s="89">
        <f t="shared" si="3"/>
        <v>0</v>
      </c>
      <c r="D121" s="90">
        <f t="shared" si="4"/>
        <v>0</v>
      </c>
      <c r="E121" s="90">
        <f t="shared" si="5"/>
        <v>0</v>
      </c>
      <c r="F121" s="90">
        <f t="shared" si="6"/>
        <v>0</v>
      </c>
      <c r="G121" s="90">
        <f t="shared" si="7"/>
        <v>0</v>
      </c>
      <c r="I121" s="88" t="s">
        <v>102</v>
      </c>
      <c r="J121" s="89">
        <v>32</v>
      </c>
      <c r="K121" s="90">
        <v>7.7</v>
      </c>
      <c r="L121" s="90">
        <v>2.7E-2</v>
      </c>
      <c r="M121" s="90">
        <v>0.31</v>
      </c>
      <c r="N121" s="90">
        <v>0.05</v>
      </c>
    </row>
    <row r="122" spans="1:14" customFormat="1" ht="14.5" hidden="1" x14ac:dyDescent="0.35">
      <c r="A122" s="88" t="s">
        <v>103</v>
      </c>
      <c r="B122" s="99">
        <f>SUM(B99:B121)</f>
        <v>880</v>
      </c>
      <c r="C122" s="89">
        <f>SUM(C100:C121)</f>
        <v>3087.36</v>
      </c>
      <c r="D122" s="89">
        <f>SUM(D100:D121)</f>
        <v>331.32</v>
      </c>
      <c r="E122" s="89">
        <f>SUM(E100:E121)</f>
        <v>46.347999999999999</v>
      </c>
      <c r="F122" s="89">
        <f>SUM(F100:F121)</f>
        <v>15</v>
      </c>
      <c r="G122" s="89">
        <f>SUM(G100:G121)</f>
        <v>172.04000000000002</v>
      </c>
      <c r="I122" s="88"/>
      <c r="J122" s="100"/>
    </row>
    <row r="123" spans="1:14" customFormat="1" ht="14.5" hidden="1" x14ac:dyDescent="0.35">
      <c r="A123" s="88" t="s">
        <v>104</v>
      </c>
      <c r="B123" s="100">
        <v>0.13</v>
      </c>
    </row>
    <row r="124" spans="1:14" customFormat="1" ht="14.5" hidden="1" x14ac:dyDescent="0.35">
      <c r="A124" s="88" t="s">
        <v>105</v>
      </c>
      <c r="B124" s="99">
        <f>B122-B122*B123</f>
        <v>765.6</v>
      </c>
    </row>
    <row r="125" spans="1:14" s="88" customFormat="1" ht="14.5" hidden="1" x14ac:dyDescent="0.35">
      <c r="A125" s="88" t="s">
        <v>106</v>
      </c>
      <c r="B125" s="100">
        <v>0.03</v>
      </c>
    </row>
    <row r="127" spans="1:14" x14ac:dyDescent="0.25">
      <c r="A127" s="108"/>
    </row>
  </sheetData>
  <sheetProtection algorithmName="SHA-512" hashValue="DcIwcaD0CpTI2ATcSFipUnKYYxACXZpeoPHZSRdF0IJEE1JhnCNhJxbT6akvAS3AV7phBCJud2AnS1gmYgw9tg==" saltValue="e1OTPJ8MIY2Cyyg74QT0aQ==" spinCount="100000" sheet="1" objects="1" scenarios="1"/>
  <mergeCells count="10">
    <mergeCell ref="A1:F1"/>
    <mergeCell ref="D3:E3"/>
    <mergeCell ref="D4:E4"/>
    <mergeCell ref="A2:F2"/>
    <mergeCell ref="D85:F87"/>
    <mergeCell ref="A7:B7"/>
    <mergeCell ref="D7:F7"/>
    <mergeCell ref="D11:F13"/>
    <mergeCell ref="A53:F53"/>
    <mergeCell ref="A66:F66"/>
  </mergeCells>
  <conditionalFormatting sqref="A24:D24">
    <cfRule type="expression" dxfId="2" priority="2">
      <formula>#REF!=0</formula>
    </cfRule>
  </conditionalFormatting>
  <conditionalFormatting sqref="A30:D35">
    <cfRule type="expression" dxfId="1" priority="13">
      <formula>$B8=0</formula>
    </cfRule>
  </conditionalFormatting>
  <conditionalFormatting sqref="A73:F73">
    <cfRule type="expression" dxfId="0" priority="8">
      <formula>#REF!=0</formula>
    </cfRule>
  </conditionalFormatting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dcterms:created xsi:type="dcterms:W3CDTF">2025-04-29T22:05:03Z</dcterms:created>
  <dcterms:modified xsi:type="dcterms:W3CDTF">2025-09-18T20:35:30Z</dcterms:modified>
  <cp:category/>
  <cp:contentStatus/>
</cp:coreProperties>
</file>