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Brotfeuer-Internetseite_xar_files/"/>
    </mc:Choice>
  </mc:AlternateContent>
  <xr:revisionPtr revIDLastSave="0" documentId="8_{0F2F6B29-E1BC-4895-A3BB-813E868DEA6B}" xr6:coauthVersionLast="47" xr6:coauthVersionMax="47" xr10:uidLastSave="{00000000-0000-0000-0000-000000000000}"/>
  <bookViews>
    <workbookView xWindow="-110" yWindow="-110" windowWidth="19420" windowHeight="10300" xr2:uid="{6AF04D03-3FFF-482B-ADA3-9E84988EE023}"/>
  </bookViews>
  <sheets>
    <sheet name="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E8" i="1"/>
  <c r="E9" i="1"/>
  <c r="D29" i="1"/>
  <c r="D30" i="1" s="1"/>
  <c r="D37" i="1"/>
  <c r="D38" i="1" s="1"/>
  <c r="B16" i="1"/>
  <c r="C16" i="1" s="1"/>
  <c r="D70" i="1"/>
  <c r="E18" i="1"/>
  <c r="D28" i="1" l="1"/>
  <c r="B28" i="1" s="1"/>
  <c r="B30" i="1"/>
  <c r="C67" i="1"/>
  <c r="A67" i="1"/>
  <c r="A57" i="1"/>
  <c r="E46" i="1"/>
  <c r="E53" i="1" s="1"/>
  <c r="D36" i="1"/>
  <c r="B38" i="1"/>
  <c r="B37" i="1"/>
  <c r="B29" i="1"/>
  <c r="B27" i="1" l="1"/>
  <c r="B57" i="1" s="1"/>
  <c r="D35" i="1"/>
  <c r="D67" i="1" s="1"/>
  <c r="B36" i="1"/>
  <c r="B35" i="1" s="1"/>
  <c r="B67" i="1" s="1"/>
  <c r="D27" i="1"/>
  <c r="D57" i="1" s="1"/>
  <c r="F96" i="1" l="1"/>
  <c r="B66" i="1"/>
  <c r="D44" i="1"/>
  <c r="D51" i="1"/>
  <c r="D50" i="1" s="1"/>
  <c r="D61" i="1"/>
  <c r="D62" i="1"/>
  <c r="D63" i="1"/>
  <c r="D64" i="1"/>
  <c r="D65" i="1"/>
  <c r="D60" i="1"/>
  <c r="D22" i="1" l="1"/>
  <c r="F94" i="1"/>
  <c r="F93" i="1" s="1"/>
  <c r="F89" i="1" s="1"/>
  <c r="F86" i="1" s="1"/>
  <c r="B62" i="1"/>
  <c r="B63" i="1"/>
  <c r="B64" i="1"/>
  <c r="B75" i="1"/>
  <c r="B71" i="1"/>
  <c r="B70" i="1"/>
  <c r="B65" i="1"/>
  <c r="B61" i="1"/>
  <c r="B60" i="1"/>
  <c r="B59" i="1"/>
  <c r="B44" i="1"/>
  <c r="B51" i="1"/>
  <c r="B50" i="1"/>
  <c r="B22" i="1" l="1"/>
  <c r="F85" i="1"/>
  <c r="D43" i="1"/>
  <c r="D56" i="1" s="1"/>
  <c r="A58" i="1"/>
  <c r="D23" i="1" l="1"/>
  <c r="D58" i="1"/>
  <c r="B58" i="1" s="1"/>
  <c r="B43" i="1"/>
  <c r="D42" i="1"/>
  <c r="A73" i="1"/>
  <c r="D49" i="1"/>
  <c r="D73" i="1" s="1"/>
  <c r="B73" i="1" s="1"/>
  <c r="B56" i="1" l="1"/>
  <c r="F83" i="1"/>
  <c r="F79" i="1" s="1"/>
  <c r="D55" i="1"/>
  <c r="B23" i="1" l="1"/>
  <c r="F72" i="1"/>
  <c r="F69" i="1" s="1"/>
  <c r="F55" i="1" s="1"/>
  <c r="B49" i="1"/>
  <c r="B42" i="1"/>
  <c r="B55" i="1" s="1"/>
  <c r="F53" i="1" l="1"/>
  <c r="F49" i="1" s="1"/>
  <c r="F33" i="1"/>
  <c r="F32" i="1" s="1"/>
  <c r="F27" i="1" s="1"/>
  <c r="B21" i="1"/>
  <c r="F46" i="1"/>
  <c r="F40" i="1" l="1"/>
  <c r="F42" i="1"/>
  <c r="F35" i="1" s="1"/>
  <c r="E19" i="1" s="1"/>
  <c r="F6" i="1"/>
</calcChain>
</file>

<file path=xl/sharedStrings.xml><?xml version="1.0" encoding="utf-8"?>
<sst xmlns="http://schemas.openxmlformats.org/spreadsheetml/2006/main" count="99" uniqueCount="83">
  <si>
    <t>Rezeptgewicht</t>
  </si>
  <si>
    <t>Mehlmenge</t>
  </si>
  <si>
    <t xml:space="preserve"> = </t>
  </si>
  <si>
    <t>Flüssigkeit</t>
  </si>
  <si>
    <t>Gramm</t>
  </si>
  <si>
    <t xml:space="preserve">   °C</t>
  </si>
  <si>
    <t xml:space="preserve">      %</t>
  </si>
  <si>
    <t>Dauer</t>
  </si>
  <si>
    <t>Datum, Startzeit</t>
  </si>
  <si>
    <t>Wasser</t>
  </si>
  <si>
    <t>Leinsaat</t>
  </si>
  <si>
    <t>Dinkelvollkornmehl</t>
  </si>
  <si>
    <t>Roggenvollkornmehl</t>
  </si>
  <si>
    <t>Dinkelmehl 630</t>
  </si>
  <si>
    <t>Weizenmehl 550</t>
  </si>
  <si>
    <t>Weizenvollkornmehl</t>
  </si>
  <si>
    <t>Zutaten mischen</t>
  </si>
  <si>
    <t>Kesselruhe</t>
  </si>
  <si>
    <t>Salz</t>
  </si>
  <si>
    <t>Honig oder Rübenkraut</t>
  </si>
  <si>
    <t>Kneten bis Fenstertest</t>
  </si>
  <si>
    <t>Zutaten schonend einkneten</t>
  </si>
  <si>
    <t>Optimale Teigtemperatur</t>
  </si>
  <si>
    <t>Zutaten überbrühen, quellen lassen, pürieren</t>
  </si>
  <si>
    <t>Zutaten im Wasser quellen lassen</t>
  </si>
  <si>
    <t>Fortsetzung auf der nächsten Seite</t>
  </si>
  <si>
    <t xml:space="preserve">3. Stockgare </t>
  </si>
  <si>
    <t>Teigling auf Backpapier setzen, Schluss unten</t>
  </si>
  <si>
    <t>Teigling auf Spannung bringen und formen</t>
  </si>
  <si>
    <t>Roggenmehl 997 oder 1150</t>
  </si>
  <si>
    <t>1. Vorstufen und -teige</t>
  </si>
  <si>
    <t xml:space="preserve">Datum: An welchem Tag möchte ich backen? </t>
  </si>
  <si>
    <t xml:space="preserve">Uhrzeit: Zu welcher Uhrzeit soll das Brot fertig gebacken sein? </t>
  </si>
  <si>
    <t>hh:mm &gt;&gt;</t>
  </si>
  <si>
    <t>5. Einschießen &amp; Backen</t>
  </si>
  <si>
    <t>Geschrotete Leinsaat</t>
  </si>
  <si>
    <t>Teigling einschneiden und nach Belieben mit Saaten oder Flocken bestreuen</t>
  </si>
  <si>
    <t>Röstbrot</t>
  </si>
  <si>
    <t>TT:MM &gt;&gt;</t>
  </si>
  <si>
    <t>Aktive Zubereitungszeit:</t>
  </si>
  <si>
    <t>Passive Quell- und Reifezeit:</t>
  </si>
  <si>
    <t>Röstbrot (geröstetes Altbrot)</t>
  </si>
  <si>
    <t>Optional: Bassinage, Wasser ca.</t>
  </si>
  <si>
    <t>Frischhefe</t>
  </si>
  <si>
    <t>Brotgewicht ca.</t>
  </si>
  <si>
    <t>Optional bei Dinkel: Acerolapulver</t>
  </si>
  <si>
    <t>Zutaten umrühren</t>
  </si>
  <si>
    <t>4. Stückgare</t>
  </si>
  <si>
    <t>Teigling in Gärkorb legen, Schluss oben</t>
  </si>
  <si>
    <t>Stückgare bis sich Teig luftig anfühlt</t>
  </si>
  <si>
    <t>Beispiel:</t>
  </si>
  <si>
    <t>Fertig bei 98 °C Kerntemperatur</t>
  </si>
  <si>
    <t>Teigling in Backofen schieben und sofort schwaden</t>
  </si>
  <si>
    <t>Beim Backen im Topf, den Deckel auflegen (nicht schwaden)</t>
  </si>
  <si>
    <t>Anbacken</t>
  </si>
  <si>
    <t>Ausbacken</t>
  </si>
  <si>
    <r>
      <t xml:space="preserve">Brotrezepte individuell anpassen:
</t>
    </r>
    <r>
      <rPr>
        <b/>
        <sz val="14"/>
        <color theme="0"/>
        <rFont val="Tahoma"/>
        <family val="2"/>
      </rPr>
      <t>www.brotfeuer.de</t>
    </r>
  </si>
  <si>
    <t xml:space="preserve">Rezept individuell anpassen über die grün gerahmten Felder. </t>
  </si>
  <si>
    <t>Vorstufen individuell einstellen</t>
  </si>
  <si>
    <t>Beim Backen im Topf, den Deckel nach halber Backzeit abnehmen</t>
  </si>
  <si>
    <t>1.c Brühstück: Röstbrot</t>
  </si>
  <si>
    <t>1.a Poolish</t>
  </si>
  <si>
    <t>Zutaten verrühren</t>
  </si>
  <si>
    <t>Reife</t>
  </si>
  <si>
    <t>Sauerteig-Anstellgut Roggen TA200</t>
  </si>
  <si>
    <t>1.d Quellstück: Saaten</t>
  </si>
  <si>
    <t>Quellzeit</t>
  </si>
  <si>
    <t>Mehlmenge: Wie viel Gramm Mehl möchte ich insgesamt verarbeiten?</t>
  </si>
  <si>
    <t xml:space="preserve"> &gt;&gt;</t>
  </si>
  <si>
    <t>Stockgare bis Volumen +30%</t>
  </si>
  <si>
    <t>Optional: Nach 45 und 90 Minuten dehnen und falten</t>
  </si>
  <si>
    <t>Währenddessen Backstein oder Topf vorheizen</t>
  </si>
  <si>
    <t>1. Reife</t>
  </si>
  <si>
    <t>hh:mm</t>
  </si>
  <si>
    <t>2. Reife zeitlich flexibel wählbar: 12 - 20 Stunden</t>
  </si>
  <si>
    <t>1.b Sauerteig (1/5/5) warm</t>
  </si>
  <si>
    <t>Mein Brot Nr. 7</t>
  </si>
  <si>
    <t>Summe = 100% &gt; &gt; &gt; &gt; &gt; &gt; &gt; &gt; &gt; &gt;</t>
  </si>
  <si>
    <t>Weizen 550 im Vorteig Poolish Nr. 1a</t>
  </si>
  <si>
    <t>RoggenVK im Vorteig Sauerteig Nr. 1b</t>
  </si>
  <si>
    <r>
      <rPr>
        <b/>
        <sz val="14"/>
        <rFont val="Tahoma"/>
        <family val="2"/>
      </rPr>
      <t xml:space="preserve">Mein Brot Nr. 7 </t>
    </r>
    <r>
      <rPr>
        <sz val="10"/>
        <rFont val="Tahoma"/>
        <family val="2"/>
      </rPr>
      <t>mit Poolish (kühl) und Sauerteig
Dieses Rezept eignet sich für Dinkel- und Weizen(misch)brote in Bioqualität.</t>
    </r>
  </si>
  <si>
    <t>2. Mein Brot Nr. 7</t>
  </si>
  <si>
    <t>Mehlsorten individuell zusammenstellen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</si>
</sst>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#,##0.0\ &quot;g&quot;"/>
  </numFmts>
  <fonts count="19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sz val="10"/>
      <color rgb="FF0070C0"/>
      <name val="Tahoma"/>
      <family val="2"/>
    </font>
    <font>
      <sz val="10"/>
      <color rgb="FFFF000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medium">
        <color theme="9" tint="-0.24994659260841701"/>
      </left>
      <right/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14" fontId="6" fillId="0" borderId="4" xfId="0" applyNumberFormat="1" applyFont="1" applyBorder="1" applyAlignment="1" applyProtection="1">
      <alignment horizontal="left"/>
      <protection locked="0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10" fontId="9" fillId="0" borderId="0" xfId="0" applyNumberFormat="1" applyFont="1" applyAlignment="1">
      <alignment vertical="top"/>
    </xf>
    <xf numFmtId="0" fontId="8" fillId="0" borderId="0" xfId="0" applyFont="1"/>
    <xf numFmtId="10" fontId="10" fillId="0" borderId="0" xfId="0" applyNumberFormat="1" applyFont="1" applyAlignment="1">
      <alignment vertical="top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165" fontId="11" fillId="0" borderId="0" xfId="0" applyNumberFormat="1" applyFont="1" applyAlignment="1" applyProtection="1">
      <alignment horizontal="left"/>
      <protection hidden="1"/>
    </xf>
    <xf numFmtId="165" fontId="12" fillId="0" borderId="0" xfId="0" applyNumberFormat="1" applyFont="1" applyProtection="1">
      <protection hidden="1"/>
    </xf>
    <xf numFmtId="165" fontId="6" fillId="0" borderId="0" xfId="0" applyNumberFormat="1" applyFont="1" applyProtection="1">
      <protection hidden="1"/>
    </xf>
    <xf numFmtId="0" fontId="6" fillId="0" borderId="3" xfId="0" applyFont="1" applyBorder="1" applyProtection="1">
      <protection hidden="1"/>
    </xf>
    <xf numFmtId="166" fontId="5" fillId="0" borderId="3" xfId="0" applyNumberFormat="1" applyFont="1" applyBorder="1" applyProtection="1">
      <protection hidden="1"/>
    </xf>
    <xf numFmtId="1" fontId="6" fillId="0" borderId="3" xfId="0" applyNumberFormat="1" applyFont="1" applyBorder="1" applyAlignment="1" applyProtection="1">
      <alignment horizontal="center"/>
      <protection hidden="1"/>
    </xf>
    <xf numFmtId="9" fontId="13" fillId="0" borderId="3" xfId="0" applyNumberFormat="1" applyFont="1" applyBorder="1" applyProtection="1">
      <protection hidden="1"/>
    </xf>
    <xf numFmtId="1" fontId="5" fillId="0" borderId="0" xfId="0" applyNumberFormat="1" applyFont="1" applyAlignment="1" applyProtection="1">
      <alignment horizontal="right"/>
      <protection hidden="1"/>
    </xf>
    <xf numFmtId="10" fontId="5" fillId="0" borderId="0" xfId="0" applyNumberFormat="1" applyFont="1" applyProtection="1">
      <protection hidden="1"/>
    </xf>
    <xf numFmtId="0" fontId="6" fillId="0" borderId="1" xfId="0" applyFont="1" applyBorder="1" applyProtection="1">
      <protection hidden="1"/>
    </xf>
    <xf numFmtId="166" fontId="5" fillId="0" borderId="1" xfId="0" applyNumberFormat="1" applyFont="1" applyBorder="1" applyProtection="1">
      <protection hidden="1"/>
    </xf>
    <xf numFmtId="1" fontId="6" fillId="0" borderId="1" xfId="0" applyNumberFormat="1" applyFont="1" applyBorder="1" applyAlignment="1" applyProtection="1">
      <alignment horizontal="center"/>
      <protection hidden="1"/>
    </xf>
    <xf numFmtId="9" fontId="13" fillId="0" borderId="1" xfId="0" applyNumberFormat="1" applyFont="1" applyBorder="1" applyProtection="1">
      <protection hidden="1"/>
    </xf>
    <xf numFmtId="0" fontId="4" fillId="0" borderId="1" xfId="0" applyFont="1" applyBorder="1" applyProtection="1">
      <protection hidden="1"/>
    </xf>
    <xf numFmtId="10" fontId="5" fillId="0" borderId="1" xfId="0" applyNumberFormat="1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Alignment="1" applyProtection="1">
      <alignment horizontal="right"/>
      <protection hidden="1"/>
    </xf>
    <xf numFmtId="9" fontId="14" fillId="0" borderId="2" xfId="0" applyNumberFormat="1" applyFont="1" applyBorder="1" applyAlignment="1" applyProtection="1">
      <alignment horizontal="right"/>
      <protection hidden="1"/>
    </xf>
    <xf numFmtId="165" fontId="9" fillId="0" borderId="2" xfId="0" applyNumberFormat="1" applyFont="1" applyBorder="1" applyAlignment="1" applyProtection="1">
      <alignment horizontal="center"/>
      <protection hidden="1"/>
    </xf>
    <xf numFmtId="1" fontId="5" fillId="0" borderId="2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4" fillId="3" borderId="3" xfId="0" applyNumberFormat="1" applyFont="1" applyFill="1" applyBorder="1" applyAlignment="1" applyProtection="1">
      <alignment horizontal="right"/>
      <protection hidden="1"/>
    </xf>
    <xf numFmtId="165" fontId="11" fillId="3" borderId="3" xfId="0" applyNumberFormat="1" applyFont="1" applyFill="1" applyBorder="1" applyAlignment="1" applyProtection="1">
      <alignment horizontal="center"/>
      <protection hidden="1"/>
    </xf>
    <xf numFmtId="170" fontId="11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5" fillId="3" borderId="1" xfId="0" applyNumberFormat="1" applyFont="1" applyFill="1" applyBorder="1" applyAlignment="1" applyProtection="1">
      <alignment horizontal="right"/>
      <protection hidden="1"/>
    </xf>
    <xf numFmtId="1" fontId="15" fillId="3" borderId="1" xfId="0" applyNumberFormat="1" applyFont="1" applyFill="1" applyBorder="1" applyAlignment="1" applyProtection="1">
      <alignment horizontal="right"/>
      <protection hidden="1"/>
    </xf>
    <xf numFmtId="9" fontId="15" fillId="3" borderId="1" xfId="0" applyNumberFormat="1" applyFont="1" applyFill="1" applyBorder="1" applyAlignment="1" applyProtection="1">
      <alignment horizontal="right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70" fontId="11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4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5" fillId="0" borderId="2" xfId="0" applyNumberFormat="1" applyFont="1" applyBorder="1" applyProtection="1"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9" fontId="5" fillId="0" borderId="0" xfId="0" applyNumberFormat="1" applyFont="1" applyProtection="1">
      <protection hidden="1"/>
    </xf>
    <xf numFmtId="171" fontId="5" fillId="0" borderId="0" xfId="0" applyNumberFormat="1" applyFont="1" applyAlignment="1" applyProtection="1">
      <alignment horizontal="right"/>
      <protection hidden="1"/>
    </xf>
    <xf numFmtId="168" fontId="6" fillId="0" borderId="0" xfId="0" applyNumberFormat="1" applyFont="1" applyAlignment="1" applyProtection="1">
      <alignment horizontal="right"/>
      <protection hidden="1"/>
    </xf>
    <xf numFmtId="9" fontId="14" fillId="0" borderId="0" xfId="0" applyNumberFormat="1" applyFont="1" applyAlignment="1" applyProtection="1">
      <alignment horizontal="right"/>
      <protection hidden="1"/>
    </xf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9" fontId="14" fillId="3" borderId="1" xfId="0" applyNumberFormat="1" applyFont="1" applyFill="1" applyBorder="1" applyAlignment="1" applyProtection="1">
      <alignment horizontal="right"/>
      <protection hidden="1"/>
    </xf>
    <xf numFmtId="169" fontId="6" fillId="0" borderId="0" xfId="0" applyNumberFormat="1" applyFont="1" applyProtection="1">
      <protection hidden="1"/>
    </xf>
    <xf numFmtId="171" fontId="5" fillId="0" borderId="1" xfId="0" applyNumberFormat="1" applyFont="1" applyBorder="1" applyAlignment="1" applyProtection="1">
      <alignment horizontal="right"/>
      <protection hidden="1"/>
    </xf>
    <xf numFmtId="167" fontId="14" fillId="0" borderId="1" xfId="0" applyNumberFormat="1" applyFont="1" applyBorder="1" applyAlignment="1" applyProtection="1">
      <alignment horizontal="right"/>
      <protection hidden="1"/>
    </xf>
    <xf numFmtId="9" fontId="16" fillId="0" borderId="1" xfId="0" applyNumberFormat="1" applyFont="1" applyBorder="1" applyProtection="1">
      <protection hidden="1"/>
    </xf>
    <xf numFmtId="169" fontId="16" fillId="0" borderId="1" xfId="0" applyNumberFormat="1" applyFont="1" applyBorder="1" applyAlignment="1" applyProtection="1">
      <alignment horizontal="right"/>
      <protection hidden="1"/>
    </xf>
    <xf numFmtId="168" fontId="16" fillId="0" borderId="1" xfId="0" applyNumberFormat="1" applyFont="1" applyBorder="1" applyProtection="1">
      <protection hidden="1"/>
    </xf>
    <xf numFmtId="0" fontId="16" fillId="0" borderId="0" xfId="0" applyFont="1" applyProtection="1">
      <protection hidden="1"/>
    </xf>
    <xf numFmtId="171" fontId="16" fillId="0" borderId="1" xfId="0" applyNumberFormat="1" applyFont="1" applyBorder="1" applyAlignment="1" applyProtection="1">
      <alignment horizontal="right"/>
      <protection hidden="1"/>
    </xf>
    <xf numFmtId="165" fontId="11" fillId="0" borderId="1" xfId="0" applyNumberFormat="1" applyFont="1" applyBorder="1" applyAlignment="1" applyProtection="1">
      <alignment horizontal="center"/>
      <protection hidden="1"/>
    </xf>
    <xf numFmtId="170" fontId="11" fillId="0" borderId="1" xfId="0" applyNumberFormat="1" applyFont="1" applyBorder="1" applyAlignment="1" applyProtection="1">
      <alignment horizontal="center"/>
      <protection hidden="1"/>
    </xf>
    <xf numFmtId="9" fontId="14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4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4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7" fillId="0" borderId="0" xfId="0" applyFont="1" applyAlignment="1">
      <alignment vertical="center"/>
    </xf>
    <xf numFmtId="170" fontId="5" fillId="0" borderId="2" xfId="0" applyNumberFormat="1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right"/>
      <protection hidden="1"/>
    </xf>
    <xf numFmtId="9" fontId="5" fillId="3" borderId="3" xfId="0" applyNumberFormat="1" applyFont="1" applyFill="1" applyBorder="1" applyProtection="1">
      <protection hidden="1"/>
    </xf>
    <xf numFmtId="169" fontId="15" fillId="3" borderId="3" xfId="0" applyNumberFormat="1" applyFont="1" applyFill="1" applyBorder="1" applyAlignment="1" applyProtection="1">
      <alignment horizontal="right"/>
      <protection hidden="1"/>
    </xf>
    <xf numFmtId="1" fontId="15" fillId="3" borderId="3" xfId="0" applyNumberFormat="1" applyFont="1" applyFill="1" applyBorder="1" applyAlignment="1" applyProtection="1">
      <alignment horizontal="right"/>
      <protection hidden="1"/>
    </xf>
    <xf numFmtId="9" fontId="15" fillId="3" borderId="3" xfId="0" applyNumberFormat="1" applyFont="1" applyFill="1" applyBorder="1" applyAlignment="1" applyProtection="1">
      <alignment horizontal="right"/>
      <protection hidden="1"/>
    </xf>
    <xf numFmtId="169" fontId="5" fillId="0" borderId="0" xfId="0" applyNumberFormat="1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170" fontId="5" fillId="0" borderId="0" xfId="0" applyNumberFormat="1" applyFont="1" applyAlignment="1" applyProtection="1">
      <alignment horizontal="right"/>
      <protection hidden="1"/>
    </xf>
    <xf numFmtId="9" fontId="6" fillId="4" borderId="8" xfId="0" applyNumberFormat="1" applyFont="1" applyFill="1" applyBorder="1"/>
    <xf numFmtId="10" fontId="14" fillId="0" borderId="1" xfId="0" applyNumberFormat="1" applyFont="1" applyBorder="1" applyAlignment="1" applyProtection="1">
      <alignment horizontal="right"/>
      <protection hidden="1"/>
    </xf>
    <xf numFmtId="169" fontId="14" fillId="0" borderId="1" xfId="0" applyNumberFormat="1" applyFont="1" applyBorder="1" applyAlignment="1" applyProtection="1">
      <alignment horizontal="right"/>
      <protection hidden="1"/>
    </xf>
    <xf numFmtId="168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165" fontId="5" fillId="0" borderId="0" xfId="0" applyNumberFormat="1" applyFont="1" applyAlignment="1" applyProtection="1">
      <alignment horizontal="left"/>
      <protection hidden="1"/>
    </xf>
    <xf numFmtId="9" fontId="18" fillId="0" borderId="3" xfId="0" applyNumberFormat="1" applyFont="1" applyBorder="1"/>
    <xf numFmtId="9" fontId="18" fillId="0" borderId="1" xfId="0" applyNumberFormat="1" applyFont="1" applyBorder="1"/>
    <xf numFmtId="9" fontId="18" fillId="0" borderId="0" xfId="0" applyNumberFormat="1" applyFont="1"/>
    <xf numFmtId="165" fontId="5" fillId="0" borderId="3" xfId="0" applyNumberFormat="1" applyFont="1" applyBorder="1" applyAlignment="1" applyProtection="1">
      <alignment horizontal="center"/>
      <protection hidden="1"/>
    </xf>
    <xf numFmtId="168" fontId="6" fillId="0" borderId="2" xfId="0" applyNumberFormat="1" applyFont="1" applyBorder="1" applyProtection="1"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4" fillId="0" borderId="3" xfId="0" applyNumberFormat="1" applyFont="1" applyBorder="1" applyAlignment="1" applyProtection="1">
      <alignment horizontal="right"/>
      <protection hidden="1"/>
    </xf>
    <xf numFmtId="9" fontId="9" fillId="2" borderId="5" xfId="0" applyNumberFormat="1" applyFont="1" applyFill="1" applyBorder="1" applyProtection="1">
      <protection hidden="1"/>
    </xf>
    <xf numFmtId="169" fontId="9" fillId="2" borderId="6" xfId="0" applyNumberFormat="1" applyFont="1" applyFill="1" applyBorder="1" applyAlignment="1" applyProtection="1">
      <alignment horizontal="right"/>
      <protection hidden="1"/>
    </xf>
    <xf numFmtId="168" fontId="9" fillId="2" borderId="6" xfId="0" applyNumberFormat="1" applyFont="1" applyFill="1" applyBorder="1" applyProtection="1">
      <protection hidden="1"/>
    </xf>
    <xf numFmtId="9" fontId="9" fillId="2" borderId="7" xfId="0" applyNumberFormat="1" applyFont="1" applyFill="1" applyBorder="1" applyAlignment="1" applyProtection="1">
      <alignment horizontal="right"/>
      <protection hidden="1"/>
    </xf>
    <xf numFmtId="165" fontId="5" fillId="0" borderId="4" xfId="0" applyNumberFormat="1" applyFont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5" fillId="6" borderId="1" xfId="0" applyNumberFormat="1" applyFont="1" applyFill="1" applyBorder="1" applyProtection="1">
      <protection hidden="1"/>
    </xf>
    <xf numFmtId="9" fontId="6" fillId="6" borderId="4" xfId="0" applyNumberFormat="1" applyFont="1" applyFill="1" applyBorder="1" applyAlignment="1" applyProtection="1">
      <alignment horizontal="right"/>
      <protection locked="0"/>
    </xf>
    <xf numFmtId="9" fontId="5" fillId="0" borderId="1" xfId="0" applyNumberFormat="1" applyFont="1" applyFill="1" applyBorder="1" applyProtection="1">
      <protection hidden="1"/>
    </xf>
    <xf numFmtId="9" fontId="18" fillId="0" borderId="0" xfId="0" applyNumberFormat="1" applyFont="1" applyAlignment="1">
      <alignment horizontal="left" vertical="center" wrapText="1"/>
    </xf>
    <xf numFmtId="9" fontId="18" fillId="0" borderId="9" xfId="0" applyNumberFormat="1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dimension ref="A1:K100"/>
  <sheetViews>
    <sheetView tabSelected="1" zoomScale="145" zoomScaleNormal="145" workbookViewId="0">
      <selection activeCell="F3" sqref="F3"/>
    </sheetView>
  </sheetViews>
  <sheetFormatPr baseColWidth="10" defaultColWidth="10.81640625" defaultRowHeight="12.5" x14ac:dyDescent="0.25"/>
  <cols>
    <col min="1" max="1" width="33.7265625" style="5" customWidth="1"/>
    <col min="2" max="5" width="8.7265625" style="5" customWidth="1"/>
    <col min="6" max="6" width="16.54296875" style="5" customWidth="1"/>
    <col min="7" max="16384" width="10.81640625" style="5"/>
  </cols>
  <sheetData>
    <row r="1" spans="1:11" s="4" customFormat="1" ht="39" customHeight="1" thickBot="1" x14ac:dyDescent="0.3">
      <c r="A1" s="134" t="s">
        <v>80</v>
      </c>
      <c r="B1" s="134"/>
      <c r="C1" s="134"/>
      <c r="D1" s="134"/>
      <c r="E1" s="134"/>
      <c r="F1" s="134"/>
      <c r="K1" s="5"/>
    </row>
    <row r="2" spans="1:11" ht="13" thickBot="1" x14ac:dyDescent="0.3">
      <c r="A2" s="131" t="s">
        <v>57</v>
      </c>
      <c r="B2" s="133"/>
      <c r="C2" s="133"/>
      <c r="D2" s="133"/>
      <c r="E2" s="133"/>
      <c r="F2" s="132"/>
    </row>
    <row r="3" spans="1:11" ht="13" thickBot="1" x14ac:dyDescent="0.3">
      <c r="A3" s="6" t="s">
        <v>31</v>
      </c>
      <c r="B3" s="6"/>
      <c r="C3" s="6"/>
      <c r="D3" s="135" t="s">
        <v>38</v>
      </c>
      <c r="E3" s="135"/>
      <c r="F3" s="7">
        <v>45891</v>
      </c>
    </row>
    <row r="4" spans="1:11" ht="13" thickBot="1" x14ac:dyDescent="0.3">
      <c r="A4" s="8" t="s">
        <v>32</v>
      </c>
      <c r="B4" s="8"/>
      <c r="C4" s="8"/>
      <c r="D4" s="136" t="s">
        <v>33</v>
      </c>
      <c r="E4" s="136"/>
      <c r="F4" s="10">
        <v>0.75</v>
      </c>
    </row>
    <row r="5" spans="1:11" ht="13" thickBot="1" x14ac:dyDescent="0.3">
      <c r="A5" s="8" t="s">
        <v>67</v>
      </c>
      <c r="B5" s="8"/>
      <c r="C5" s="8"/>
      <c r="D5" s="9"/>
      <c r="E5" s="9" t="s">
        <v>68</v>
      </c>
      <c r="F5" s="11">
        <v>500</v>
      </c>
    </row>
    <row r="6" spans="1:11" s="98" customFormat="1" ht="33" customHeight="1" thickBot="1" x14ac:dyDescent="0.4">
      <c r="A6" s="1"/>
      <c r="B6" s="1"/>
      <c r="C6" s="1"/>
      <c r="D6" s="1"/>
      <c r="E6" s="2" t="s">
        <v>44</v>
      </c>
      <c r="F6" s="3">
        <f>ROUNDDOWN(B55*85%,-1)</f>
        <v>790</v>
      </c>
    </row>
    <row r="7" spans="1:11" ht="13" thickBot="1" x14ac:dyDescent="0.3">
      <c r="A7" s="131" t="s">
        <v>82</v>
      </c>
      <c r="B7" s="132"/>
      <c r="C7" s="12"/>
      <c r="D7" s="131" t="s">
        <v>58</v>
      </c>
      <c r="E7" s="133"/>
      <c r="F7" s="132"/>
    </row>
    <row r="8" spans="1:11" ht="13" thickBot="1" x14ac:dyDescent="0.3">
      <c r="A8" s="6" t="s">
        <v>13</v>
      </c>
      <c r="B8" s="13">
        <v>0.1</v>
      </c>
      <c r="C8" s="12"/>
      <c r="D8" s="6" t="s">
        <v>10</v>
      </c>
      <c r="E8" s="116" t="str">
        <f>IF(F8&lt;10.01%," ","max. 10%")</f>
        <v xml:space="preserve"> </v>
      </c>
      <c r="F8" s="13">
        <v>0.05</v>
      </c>
    </row>
    <row r="9" spans="1:11" ht="13" thickBot="1" x14ac:dyDescent="0.3">
      <c r="A9" s="8" t="s">
        <v>14</v>
      </c>
      <c r="B9" s="13">
        <v>0.15</v>
      </c>
      <c r="C9" s="12"/>
      <c r="D9" s="8" t="s">
        <v>37</v>
      </c>
      <c r="E9" s="117" t="str">
        <f>IF(F9&lt;10.01%," ","max. 10%")</f>
        <v xml:space="preserve"> </v>
      </c>
      <c r="F9" s="13">
        <v>0.05</v>
      </c>
    </row>
    <row r="10" spans="1:11" ht="13" thickBot="1" x14ac:dyDescent="0.3">
      <c r="A10" s="8" t="s">
        <v>29</v>
      </c>
      <c r="B10" s="13">
        <v>0</v>
      </c>
      <c r="C10" s="12"/>
      <c r="F10" s="14"/>
    </row>
    <row r="11" spans="1:11" ht="13" thickBot="1" x14ac:dyDescent="0.3">
      <c r="A11" s="137" t="s">
        <v>11</v>
      </c>
      <c r="B11" s="138">
        <v>0.1</v>
      </c>
      <c r="C11" s="12"/>
      <c r="D11" s="129" t="s">
        <v>56</v>
      </c>
      <c r="E11" s="130"/>
      <c r="F11" s="130"/>
    </row>
    <row r="12" spans="1:11" ht="13" thickBot="1" x14ac:dyDescent="0.3">
      <c r="A12" s="137" t="s">
        <v>15</v>
      </c>
      <c r="B12" s="138">
        <v>0.1</v>
      </c>
      <c r="C12" s="12"/>
      <c r="D12" s="130"/>
      <c r="E12" s="130"/>
      <c r="F12" s="130"/>
    </row>
    <row r="13" spans="1:11" ht="13" thickBot="1" x14ac:dyDescent="0.3">
      <c r="A13" s="137" t="s">
        <v>12</v>
      </c>
      <c r="B13" s="138">
        <v>0.15</v>
      </c>
      <c r="C13" s="12"/>
      <c r="D13" s="130"/>
      <c r="E13" s="130"/>
      <c r="F13" s="130"/>
    </row>
    <row r="14" spans="1:11" ht="13" customHeight="1" thickBot="1" x14ac:dyDescent="0.3">
      <c r="A14" s="8" t="s">
        <v>78</v>
      </c>
      <c r="B14" s="13">
        <v>0.25</v>
      </c>
      <c r="C14" s="141" t="str">
        <f>IF((B14+B15)&lt;40.01%," ","Die Mehlmenge in beiden Vorteigen zusammen sollte insgesamt maximal 40% betragen.")</f>
        <v xml:space="preserve"> </v>
      </c>
      <c r="D14" s="140"/>
      <c r="E14" s="140"/>
      <c r="F14" s="140"/>
    </row>
    <row r="15" spans="1:11" ht="13" thickBot="1" x14ac:dyDescent="0.3">
      <c r="A15" s="8" t="s">
        <v>79</v>
      </c>
      <c r="B15" s="13">
        <v>0.15</v>
      </c>
      <c r="C15" s="141"/>
      <c r="D15" s="140"/>
      <c r="E15" s="140"/>
      <c r="F15" s="140"/>
    </row>
    <row r="16" spans="1:11" x14ac:dyDescent="0.25">
      <c r="A16" s="8" t="s">
        <v>77</v>
      </c>
      <c r="B16" s="108">
        <f>SUM(B8:B15)</f>
        <v>1</v>
      </c>
      <c r="C16" s="118" t="str">
        <f>IF(B16=100%," ","Achtung: Nicht 100% &gt; Eingaben prüfen")</f>
        <v xml:space="preserve"> </v>
      </c>
      <c r="D16" s="15"/>
      <c r="E16" s="15"/>
      <c r="F16" s="16"/>
    </row>
    <row r="17" spans="1:8" x14ac:dyDescent="0.25">
      <c r="A17" s="17"/>
      <c r="C17" s="12"/>
      <c r="F17" s="14"/>
    </row>
    <row r="18" spans="1:8" s="17" customFormat="1" x14ac:dyDescent="0.25">
      <c r="B18" s="18" t="s">
        <v>39</v>
      </c>
      <c r="E18" s="19">
        <f>E27+E35+E42+E49+E55+E72+E83+E89</f>
        <v>3.8194444444444448E-2</v>
      </c>
      <c r="F18" s="20"/>
    </row>
    <row r="19" spans="1:8" s="17" customFormat="1" x14ac:dyDescent="0.25">
      <c r="B19" s="17" t="s">
        <v>40</v>
      </c>
      <c r="E19" s="115">
        <f>F96-F27</f>
        <v>0.97222222221898846</v>
      </c>
      <c r="F19" s="21"/>
    </row>
    <row r="20" spans="1:8" s="17" customFormat="1" x14ac:dyDescent="0.25"/>
    <row r="21" spans="1:8" s="17" customFormat="1" x14ac:dyDescent="0.25">
      <c r="A21" s="22" t="s">
        <v>0</v>
      </c>
      <c r="B21" s="23">
        <f>B55/97*100</f>
        <v>958.76288659793806</v>
      </c>
      <c r="C21" s="24"/>
      <c r="D21" s="25"/>
      <c r="E21" s="26"/>
      <c r="F21" s="27"/>
      <c r="H21" s="64"/>
    </row>
    <row r="22" spans="1:8" s="17" customFormat="1" x14ac:dyDescent="0.25">
      <c r="A22" s="28" t="s">
        <v>1</v>
      </c>
      <c r="B22" s="29">
        <f>B60+B61+B62+B63+B64+B65+B29+B37+B38/2</f>
        <v>507.5</v>
      </c>
      <c r="C22" s="30" t="s">
        <v>2</v>
      </c>
      <c r="D22" s="31">
        <f>D60+D61+D62+D63+D64+D65+D29+D37+D38/2-1.5%</f>
        <v>0.99999999999999989</v>
      </c>
      <c r="E22" s="32"/>
      <c r="F22" s="33"/>
    </row>
    <row r="23" spans="1:8" s="17" customFormat="1" x14ac:dyDescent="0.25">
      <c r="A23" s="28" t="s">
        <v>3</v>
      </c>
      <c r="B23" s="29">
        <f>B50+B43+B56</f>
        <v>200.00000000000003</v>
      </c>
      <c r="C23" s="30" t="s">
        <v>2</v>
      </c>
      <c r="D23" s="31">
        <f>D28+D36+D43+D56+D50+D38/2</f>
        <v>0.82400000000000007</v>
      </c>
      <c r="E23" s="29"/>
      <c r="F23" s="34"/>
      <c r="G23" s="64"/>
    </row>
    <row r="24" spans="1:8" s="17" customFormat="1" x14ac:dyDescent="0.25">
      <c r="B24" s="35"/>
      <c r="C24" s="36"/>
      <c r="D24" s="37"/>
      <c r="E24" s="38"/>
      <c r="F24" s="39"/>
    </row>
    <row r="25" spans="1:8" s="40" customFormat="1" x14ac:dyDescent="0.35">
      <c r="B25" s="41" t="s">
        <v>4</v>
      </c>
      <c r="C25" s="42" t="s">
        <v>5</v>
      </c>
      <c r="D25" s="43" t="s">
        <v>6</v>
      </c>
      <c r="E25" s="44" t="s">
        <v>7</v>
      </c>
      <c r="F25" s="44" t="s">
        <v>8</v>
      </c>
    </row>
    <row r="26" spans="1:8" s="51" customFormat="1" x14ac:dyDescent="0.25">
      <c r="A26" s="45" t="s">
        <v>30</v>
      </c>
      <c r="B26" s="46"/>
      <c r="C26" s="47"/>
      <c r="D26" s="48"/>
      <c r="E26" s="49"/>
      <c r="F26" s="50"/>
    </row>
    <row r="27" spans="1:8" s="17" customFormat="1" x14ac:dyDescent="0.25">
      <c r="A27" s="45" t="s">
        <v>61</v>
      </c>
      <c r="B27" s="52">
        <f>SUM(B28:B30)</f>
        <v>251.25</v>
      </c>
      <c r="C27" s="53">
        <v>21</v>
      </c>
      <c r="D27" s="54">
        <f>SUM(D28:D30)</f>
        <v>0.50249999999999995</v>
      </c>
      <c r="E27" s="55">
        <v>3.472222222222222E-3</v>
      </c>
      <c r="F27" s="56">
        <f>F32-E27</f>
        <v>45890.777777777781</v>
      </c>
    </row>
    <row r="28" spans="1:8" s="17" customFormat="1" x14ac:dyDescent="0.25">
      <c r="A28" s="57" t="s">
        <v>9</v>
      </c>
      <c r="B28" s="58">
        <f t="shared" ref="B28:B30" si="0">D28*F$5</f>
        <v>125</v>
      </c>
      <c r="C28" s="59">
        <v>16</v>
      </c>
      <c r="D28" s="60">
        <f>D29</f>
        <v>0.25</v>
      </c>
      <c r="E28" s="61"/>
      <c r="F28" s="62"/>
    </row>
    <row r="29" spans="1:8" s="17" customFormat="1" x14ac:dyDescent="0.25">
      <c r="A29" s="57" t="s">
        <v>14</v>
      </c>
      <c r="B29" s="58">
        <f t="shared" si="0"/>
        <v>125</v>
      </c>
      <c r="C29" s="59"/>
      <c r="D29" s="60">
        <f>B14</f>
        <v>0.25</v>
      </c>
      <c r="E29" s="61"/>
      <c r="F29" s="62"/>
    </row>
    <row r="30" spans="1:8" s="17" customFormat="1" x14ac:dyDescent="0.25">
      <c r="A30" s="57" t="s">
        <v>43</v>
      </c>
      <c r="B30" s="77">
        <f t="shared" si="0"/>
        <v>1.25</v>
      </c>
      <c r="C30" s="59">
        <v>5</v>
      </c>
      <c r="D30" s="109">
        <f>D29*1%</f>
        <v>2.5000000000000001E-3</v>
      </c>
      <c r="E30" s="61"/>
      <c r="F30" s="62"/>
    </row>
    <row r="31" spans="1:8" s="17" customFormat="1" x14ac:dyDescent="0.25">
      <c r="A31" s="57" t="s">
        <v>62</v>
      </c>
      <c r="B31" s="58"/>
      <c r="C31" s="59"/>
      <c r="D31" s="60"/>
      <c r="E31" s="61"/>
      <c r="F31" s="62"/>
    </row>
    <row r="32" spans="1:8" s="17" customFormat="1" ht="13" thickBot="1" x14ac:dyDescent="0.3">
      <c r="A32" s="63" t="s">
        <v>72</v>
      </c>
      <c r="B32" s="35"/>
      <c r="C32" s="120">
        <v>21</v>
      </c>
      <c r="D32" s="37"/>
      <c r="E32" s="65">
        <v>6.25E-2</v>
      </c>
      <c r="F32" s="62">
        <f>F33-E32</f>
        <v>45890.78125</v>
      </c>
    </row>
    <row r="33" spans="1:6" s="17" customFormat="1" ht="13" thickBot="1" x14ac:dyDescent="0.3">
      <c r="A33" s="124" t="s">
        <v>74</v>
      </c>
      <c r="B33" s="125"/>
      <c r="C33" s="126">
        <v>5</v>
      </c>
      <c r="D33" s="127" t="s">
        <v>73</v>
      </c>
      <c r="E33" s="128">
        <v>0.75</v>
      </c>
      <c r="F33" s="62">
        <f>F55-E33</f>
        <v>45890.84375</v>
      </c>
    </row>
    <row r="34" spans="1:6" s="17" customFormat="1" x14ac:dyDescent="0.25">
      <c r="A34" s="66"/>
      <c r="B34" s="121"/>
      <c r="C34" s="122"/>
      <c r="D34" s="123"/>
      <c r="E34" s="119"/>
      <c r="F34" s="62"/>
    </row>
    <row r="35" spans="1:6" s="17" customFormat="1" x14ac:dyDescent="0.25">
      <c r="A35" s="45" t="s">
        <v>75</v>
      </c>
      <c r="B35" s="52">
        <f>SUM(B36:B38)</f>
        <v>165</v>
      </c>
      <c r="C35" s="53">
        <v>21</v>
      </c>
      <c r="D35" s="54">
        <f>SUM(D36:D38)</f>
        <v>0.32999999999999996</v>
      </c>
      <c r="E35" s="55">
        <v>3.472222222222222E-3</v>
      </c>
      <c r="F35" s="56">
        <f>F42-E35</f>
        <v>45891.381944444445</v>
      </c>
    </row>
    <row r="36" spans="1:6" s="17" customFormat="1" x14ac:dyDescent="0.25">
      <c r="A36" s="139" t="s">
        <v>9</v>
      </c>
      <c r="B36" s="58">
        <f t="shared" ref="B36:B38" si="1">D36*F$5</f>
        <v>75</v>
      </c>
      <c r="C36" s="59">
        <v>45</v>
      </c>
      <c r="D36" s="60">
        <f>D37</f>
        <v>0.15</v>
      </c>
      <c r="E36" s="61"/>
      <c r="F36" s="62"/>
    </row>
    <row r="37" spans="1:6" s="17" customFormat="1" x14ac:dyDescent="0.25">
      <c r="A37" s="139" t="s">
        <v>12</v>
      </c>
      <c r="B37" s="58">
        <f t="shared" si="1"/>
        <v>75</v>
      </c>
      <c r="C37" s="59"/>
      <c r="D37" s="60">
        <f>B15</f>
        <v>0.15</v>
      </c>
      <c r="E37" s="61"/>
      <c r="F37" s="62"/>
    </row>
    <row r="38" spans="1:6" s="17" customFormat="1" x14ac:dyDescent="0.25">
      <c r="A38" s="57" t="s">
        <v>64</v>
      </c>
      <c r="B38" s="58">
        <f t="shared" si="1"/>
        <v>15</v>
      </c>
      <c r="C38" s="59"/>
      <c r="D38" s="78">
        <f>D37/5</f>
        <v>0.03</v>
      </c>
      <c r="E38" s="61"/>
      <c r="F38" s="62"/>
    </row>
    <row r="39" spans="1:6" s="17" customFormat="1" x14ac:dyDescent="0.25">
      <c r="A39" s="57" t="s">
        <v>62</v>
      </c>
      <c r="B39" s="58"/>
      <c r="C39" s="59"/>
      <c r="D39" s="60"/>
      <c r="E39" s="61"/>
      <c r="F39" s="62"/>
    </row>
    <row r="40" spans="1:6" s="17" customFormat="1" x14ac:dyDescent="0.25">
      <c r="A40" s="57" t="s">
        <v>63</v>
      </c>
      <c r="B40" s="58"/>
      <c r="C40" s="59">
        <v>26</v>
      </c>
      <c r="D40" s="60"/>
      <c r="E40" s="61">
        <v>0.20833333333333334</v>
      </c>
      <c r="F40" s="62">
        <f>F46-E42</f>
        <v>45891.385416666664</v>
      </c>
    </row>
    <row r="41" spans="1:6" s="17" customFormat="1" x14ac:dyDescent="0.25">
      <c r="A41" s="57"/>
      <c r="B41" s="58"/>
      <c r="C41" s="59"/>
      <c r="D41" s="60"/>
      <c r="E41" s="61"/>
      <c r="F41" s="62"/>
    </row>
    <row r="42" spans="1:6" s="17" customFormat="1" x14ac:dyDescent="0.25">
      <c r="A42" s="45" t="s">
        <v>60</v>
      </c>
      <c r="B42" s="52">
        <f>SUM(B43:B45)</f>
        <v>100.00000000000001</v>
      </c>
      <c r="C42" s="53"/>
      <c r="D42" s="54">
        <f>SUM(D43:D46)</f>
        <v>0.2</v>
      </c>
      <c r="E42" s="55">
        <v>6.9444444444444441E-3</v>
      </c>
      <c r="F42" s="56">
        <f>F46-E42</f>
        <v>45891.385416666664</v>
      </c>
    </row>
    <row r="43" spans="1:6" s="17" customFormat="1" x14ac:dyDescent="0.25">
      <c r="A43" s="57" t="s">
        <v>9</v>
      </c>
      <c r="B43" s="58">
        <f>D43*F$5</f>
        <v>75.000000000000014</v>
      </c>
      <c r="C43" s="59">
        <v>100</v>
      </c>
      <c r="D43" s="60">
        <f>D44*3</f>
        <v>0.15000000000000002</v>
      </c>
      <c r="E43" s="61"/>
      <c r="F43" s="62"/>
    </row>
    <row r="44" spans="1:6" s="17" customFormat="1" x14ac:dyDescent="0.25">
      <c r="A44" s="57" t="s">
        <v>41</v>
      </c>
      <c r="B44" s="58">
        <f>D44*F$5</f>
        <v>25</v>
      </c>
      <c r="C44" s="59"/>
      <c r="D44" s="60">
        <f>F9</f>
        <v>0.05</v>
      </c>
      <c r="E44" s="61"/>
      <c r="F44" s="62"/>
    </row>
    <row r="45" spans="1:6" s="17" customFormat="1" x14ac:dyDescent="0.25">
      <c r="A45" s="63" t="s">
        <v>23</v>
      </c>
      <c r="B45" s="35"/>
      <c r="C45" s="59"/>
      <c r="D45" s="64"/>
      <c r="E45" s="65"/>
      <c r="F45" s="62"/>
    </row>
    <row r="46" spans="1:6" s="17" customFormat="1" x14ac:dyDescent="0.25">
      <c r="A46" s="57" t="s">
        <v>66</v>
      </c>
      <c r="B46" s="58"/>
      <c r="C46" s="59">
        <v>21</v>
      </c>
      <c r="D46" s="60"/>
      <c r="E46" s="61">
        <f>E40-E42</f>
        <v>0.2013888888888889</v>
      </c>
      <c r="F46" s="62">
        <f>F$55-E46</f>
        <v>45891.392361111109</v>
      </c>
    </row>
    <row r="47" spans="1:6" s="17" customFormat="1" x14ac:dyDescent="0.25">
      <c r="B47" s="35"/>
      <c r="C47" s="36"/>
      <c r="D47" s="37"/>
      <c r="E47" s="65"/>
      <c r="F47" s="99" t="s">
        <v>25</v>
      </c>
    </row>
    <row r="48" spans="1:6" s="17" customFormat="1" x14ac:dyDescent="0.25">
      <c r="A48" s="17" t="s">
        <v>76</v>
      </c>
      <c r="B48" s="105"/>
      <c r="C48" s="71"/>
      <c r="D48" s="72"/>
      <c r="E48" s="106"/>
      <c r="F48" s="107"/>
    </row>
    <row r="49" spans="1:8" s="17" customFormat="1" x14ac:dyDescent="0.25">
      <c r="A49" s="101" t="s">
        <v>65</v>
      </c>
      <c r="B49" s="102">
        <f>SUM(B50:B53)</f>
        <v>80</v>
      </c>
      <c r="C49" s="103"/>
      <c r="D49" s="104">
        <f>SUM(D50:D53)</f>
        <v>0.16000000000000003</v>
      </c>
      <c r="E49" s="49">
        <v>3.472222222222222E-3</v>
      </c>
      <c r="F49" s="50">
        <f>F53-E49</f>
        <v>45891.392361111117</v>
      </c>
    </row>
    <row r="50" spans="1:8" s="34" customFormat="1" x14ac:dyDescent="0.25">
      <c r="A50" s="57" t="s">
        <v>9</v>
      </c>
      <c r="B50" s="58">
        <f>D50*F$5</f>
        <v>55.000000000000007</v>
      </c>
      <c r="C50" s="59">
        <v>16</v>
      </c>
      <c r="D50" s="60">
        <f>D51*2.2</f>
        <v>0.11000000000000001</v>
      </c>
      <c r="E50" s="61"/>
      <c r="F50" s="62"/>
    </row>
    <row r="51" spans="1:8" s="17" customFormat="1" x14ac:dyDescent="0.25">
      <c r="A51" s="57" t="s">
        <v>35</v>
      </c>
      <c r="B51" s="58">
        <f>D51*F$5</f>
        <v>25</v>
      </c>
      <c r="C51" s="59"/>
      <c r="D51" s="60">
        <f>F8</f>
        <v>0.05</v>
      </c>
      <c r="E51" s="61"/>
      <c r="F51" s="62"/>
    </row>
    <row r="52" spans="1:8" s="17" customFormat="1" x14ac:dyDescent="0.25">
      <c r="A52" s="57" t="s">
        <v>46</v>
      </c>
      <c r="B52" s="58"/>
      <c r="C52" s="59"/>
      <c r="D52" s="60"/>
      <c r="E52" s="61"/>
      <c r="F52" s="62"/>
    </row>
    <row r="53" spans="1:8" s="17" customFormat="1" x14ac:dyDescent="0.25">
      <c r="A53" s="68" t="s">
        <v>24</v>
      </c>
      <c r="B53" s="58"/>
      <c r="C53" s="59">
        <v>21</v>
      </c>
      <c r="D53" s="60"/>
      <c r="E53" s="61">
        <f>E46-E49</f>
        <v>0.19791666666666669</v>
      </c>
      <c r="F53" s="62">
        <f>F55-E53</f>
        <v>45891.395833333336</v>
      </c>
    </row>
    <row r="54" spans="1:8" s="17" customFormat="1" x14ac:dyDescent="0.25">
      <c r="A54" s="69"/>
      <c r="B54" s="70"/>
      <c r="C54" s="71"/>
      <c r="D54" s="72"/>
      <c r="E54" s="65"/>
      <c r="F54" s="99"/>
    </row>
    <row r="55" spans="1:8" s="51" customFormat="1" x14ac:dyDescent="0.25">
      <c r="A55" s="45" t="s">
        <v>81</v>
      </c>
      <c r="B55" s="73">
        <f>ROUNDDOWN((B56+B58+B59+B60+B61+B62+B63+B64+B65+B70+B71+B73+B57+B67)*97%,-1)</f>
        <v>930</v>
      </c>
      <c r="C55" s="74"/>
      <c r="D55" s="75">
        <f>SUM(D56:D69)</f>
        <v>1.7574999999999998</v>
      </c>
      <c r="E55" s="55">
        <v>6.9444444444444441E-3</v>
      </c>
      <c r="F55" s="56">
        <f>F69-E55</f>
        <v>45891.59375</v>
      </c>
    </row>
    <row r="56" spans="1:8" s="17" customFormat="1" x14ac:dyDescent="0.25">
      <c r="A56" s="66" t="s">
        <v>9</v>
      </c>
      <c r="B56" s="58">
        <f>ROUNDDOWN((D56*F$5),-1)</f>
        <v>70</v>
      </c>
      <c r="C56" s="59">
        <v>16</v>
      </c>
      <c r="D56" s="60">
        <f>D60*60%+(D61+D29)*65%+D62*65%+D63*65%+D64*70%+(D65+D37)*80%-(D28+D36)*90%-(D43+D50)*60%-D75</f>
        <v>0.14900000000000002</v>
      </c>
      <c r="E56" s="61"/>
      <c r="F56" s="62"/>
    </row>
    <row r="57" spans="1:8" s="17" customFormat="1" x14ac:dyDescent="0.25">
      <c r="A57" s="66" t="str">
        <f>A27</f>
        <v>1.a Poolish</v>
      </c>
      <c r="B57" s="58">
        <f>B27</f>
        <v>251.25</v>
      </c>
      <c r="C57" s="59">
        <v>5</v>
      </c>
      <c r="D57" s="60">
        <f>D27</f>
        <v>0.50249999999999995</v>
      </c>
      <c r="E57" s="61"/>
      <c r="F57" s="62"/>
      <c r="G57" s="76"/>
    </row>
    <row r="58" spans="1:8" s="17" customFormat="1" x14ac:dyDescent="0.25">
      <c r="A58" s="57" t="str">
        <f>A42</f>
        <v>1.c Brühstück: Röstbrot</v>
      </c>
      <c r="B58" s="77">
        <f t="shared" ref="B58:B75" si="2">D58*F$5</f>
        <v>85.000000000000014</v>
      </c>
      <c r="C58" s="59">
        <v>5</v>
      </c>
      <c r="D58" s="60">
        <f>D44+D43*80%</f>
        <v>0.17000000000000004</v>
      </c>
      <c r="E58" s="61"/>
      <c r="F58" s="62"/>
      <c r="H58" s="76"/>
    </row>
    <row r="59" spans="1:8" s="17" customFormat="1" x14ac:dyDescent="0.25">
      <c r="A59" s="57" t="s">
        <v>43</v>
      </c>
      <c r="B59" s="77">
        <f t="shared" si="2"/>
        <v>2</v>
      </c>
      <c r="C59" s="59">
        <v>5</v>
      </c>
      <c r="D59" s="78">
        <v>4.0000000000000001E-3</v>
      </c>
      <c r="E59" s="61"/>
      <c r="F59" s="62"/>
    </row>
    <row r="60" spans="1:8" s="17" customFormat="1" x14ac:dyDescent="0.25">
      <c r="A60" s="57" t="s">
        <v>13</v>
      </c>
      <c r="B60" s="58">
        <f t="shared" si="2"/>
        <v>50</v>
      </c>
      <c r="C60" s="59"/>
      <c r="D60" s="60">
        <f>B8</f>
        <v>0.1</v>
      </c>
      <c r="E60" s="61"/>
      <c r="F60" s="62"/>
    </row>
    <row r="61" spans="1:8" s="17" customFormat="1" x14ac:dyDescent="0.25">
      <c r="A61" s="57" t="s">
        <v>14</v>
      </c>
      <c r="B61" s="58">
        <f t="shared" si="2"/>
        <v>75</v>
      </c>
      <c r="C61" s="59"/>
      <c r="D61" s="60">
        <f>B9</f>
        <v>0.15</v>
      </c>
      <c r="E61" s="61"/>
      <c r="F61" s="62"/>
    </row>
    <row r="62" spans="1:8" s="17" customFormat="1" x14ac:dyDescent="0.25">
      <c r="A62" s="57" t="s">
        <v>29</v>
      </c>
      <c r="B62" s="58">
        <f t="shared" si="2"/>
        <v>0</v>
      </c>
      <c r="C62" s="59"/>
      <c r="D62" s="60">
        <f>B10</f>
        <v>0</v>
      </c>
      <c r="E62" s="61"/>
      <c r="F62" s="62"/>
    </row>
    <row r="63" spans="1:8" s="17" customFormat="1" x14ac:dyDescent="0.25">
      <c r="A63" s="139" t="s">
        <v>11</v>
      </c>
      <c r="B63" s="58">
        <f t="shared" si="2"/>
        <v>50</v>
      </c>
      <c r="C63" s="59"/>
      <c r="D63" s="60">
        <f>B11</f>
        <v>0.1</v>
      </c>
      <c r="E63" s="61"/>
      <c r="F63" s="62"/>
    </row>
    <row r="64" spans="1:8" s="17" customFormat="1" x14ac:dyDescent="0.25">
      <c r="A64" s="139" t="s">
        <v>15</v>
      </c>
      <c r="B64" s="58">
        <f t="shared" si="2"/>
        <v>50</v>
      </c>
      <c r="C64" s="59"/>
      <c r="D64" s="60">
        <f>B12</f>
        <v>0.1</v>
      </c>
      <c r="E64" s="61"/>
      <c r="F64" s="62"/>
    </row>
    <row r="65" spans="1:6" s="17" customFormat="1" x14ac:dyDescent="0.25">
      <c r="A65" s="139" t="s">
        <v>12</v>
      </c>
      <c r="B65" s="58">
        <f t="shared" si="2"/>
        <v>75</v>
      </c>
      <c r="C65" s="59"/>
      <c r="D65" s="60">
        <f>B13</f>
        <v>0.15</v>
      </c>
      <c r="E65" s="61"/>
      <c r="F65" s="62"/>
    </row>
    <row r="66" spans="1:6" s="82" customFormat="1" x14ac:dyDescent="0.25">
      <c r="A66" s="79" t="s">
        <v>45</v>
      </c>
      <c r="B66" s="83">
        <f>D66*F$5</f>
        <v>1</v>
      </c>
      <c r="C66" s="59"/>
      <c r="D66" s="78">
        <v>2E-3</v>
      </c>
      <c r="E66" s="61"/>
      <c r="F66" s="62"/>
    </row>
    <row r="67" spans="1:6" s="34" customFormat="1" x14ac:dyDescent="0.25">
      <c r="A67" s="57" t="str">
        <f>A35</f>
        <v>1.b Sauerteig (1/5/5) warm</v>
      </c>
      <c r="B67" s="58">
        <f>B35</f>
        <v>165</v>
      </c>
      <c r="C67" s="59">
        <f t="shared" ref="C67:D67" si="3">C35</f>
        <v>21</v>
      </c>
      <c r="D67" s="60">
        <f t="shared" si="3"/>
        <v>0.32999999999999996</v>
      </c>
      <c r="E67" s="61"/>
      <c r="F67" s="62"/>
    </row>
    <row r="68" spans="1:6" s="17" customFormat="1" x14ac:dyDescent="0.25">
      <c r="A68" s="66" t="s">
        <v>16</v>
      </c>
      <c r="B68" s="58"/>
      <c r="C68" s="59"/>
      <c r="D68" s="60"/>
      <c r="E68" s="61"/>
      <c r="F68" s="62"/>
    </row>
    <row r="69" spans="1:6" s="17" customFormat="1" x14ac:dyDescent="0.25">
      <c r="A69" s="57" t="s">
        <v>17</v>
      </c>
      <c r="B69" s="58"/>
      <c r="C69" s="59"/>
      <c r="D69" s="60"/>
      <c r="E69" s="61">
        <v>2.0833333333333332E-2</v>
      </c>
      <c r="F69" s="62">
        <f>F72-E69</f>
        <v>45891.600694444445</v>
      </c>
    </row>
    <row r="70" spans="1:6" s="17" customFormat="1" x14ac:dyDescent="0.25">
      <c r="A70" s="57" t="s">
        <v>18</v>
      </c>
      <c r="B70" s="58">
        <f t="shared" si="2"/>
        <v>11.5</v>
      </c>
      <c r="C70" s="59"/>
      <c r="D70" s="60">
        <f>2.3%</f>
        <v>2.3E-2</v>
      </c>
      <c r="E70" s="61"/>
      <c r="F70" s="62"/>
    </row>
    <row r="71" spans="1:6" s="17" customFormat="1" x14ac:dyDescent="0.25">
      <c r="A71" s="57" t="s">
        <v>19</v>
      </c>
      <c r="B71" s="77">
        <f t="shared" si="2"/>
        <v>2.5</v>
      </c>
      <c r="C71" s="59"/>
      <c r="D71" s="78">
        <v>5.0000000000000001E-3</v>
      </c>
      <c r="E71" s="61"/>
      <c r="F71" s="62"/>
    </row>
    <row r="72" spans="1:6" s="17" customFormat="1" x14ac:dyDescent="0.25">
      <c r="A72" s="57" t="s">
        <v>20</v>
      </c>
      <c r="B72" s="58"/>
      <c r="C72" s="59"/>
      <c r="D72" s="60"/>
      <c r="E72" s="84">
        <v>6.9444444444444441E-3</v>
      </c>
      <c r="F72" s="85">
        <f>F79-E72</f>
        <v>45891.621527777781</v>
      </c>
    </row>
    <row r="73" spans="1:6" s="17" customFormat="1" x14ac:dyDescent="0.25">
      <c r="A73" s="57" t="str">
        <f>A49</f>
        <v>1.d Quellstück: Saaten</v>
      </c>
      <c r="B73" s="58">
        <f t="shared" si="2"/>
        <v>80.000000000000014</v>
      </c>
      <c r="C73" s="59">
        <v>5</v>
      </c>
      <c r="D73" s="60">
        <f>D49</f>
        <v>0.16000000000000003</v>
      </c>
      <c r="E73" s="61"/>
      <c r="F73" s="62"/>
    </row>
    <row r="74" spans="1:6" s="17" customFormat="1" x14ac:dyDescent="0.25">
      <c r="A74" s="57" t="s">
        <v>21</v>
      </c>
      <c r="B74" s="58"/>
      <c r="C74" s="59"/>
      <c r="D74" s="60"/>
      <c r="E74" s="61"/>
      <c r="F74" s="62"/>
    </row>
    <row r="75" spans="1:6" s="17" customFormat="1" x14ac:dyDescent="0.25">
      <c r="A75" s="86" t="s">
        <v>42</v>
      </c>
      <c r="B75" s="80">
        <f t="shared" si="2"/>
        <v>15</v>
      </c>
      <c r="C75" s="81">
        <v>16</v>
      </c>
      <c r="D75" s="60">
        <v>0.03</v>
      </c>
      <c r="E75" s="61"/>
      <c r="F75" s="62"/>
    </row>
    <row r="76" spans="1:6" s="34" customFormat="1" x14ac:dyDescent="0.25">
      <c r="A76" s="57" t="s">
        <v>22</v>
      </c>
      <c r="B76" s="58"/>
      <c r="C76" s="59">
        <v>25</v>
      </c>
      <c r="D76" s="87"/>
      <c r="E76" s="61"/>
      <c r="F76" s="62"/>
    </row>
    <row r="77" spans="1:6" s="17" customFormat="1" x14ac:dyDescent="0.25">
      <c r="A77" s="57"/>
      <c r="B77" s="58"/>
      <c r="C77" s="67"/>
      <c r="D77" s="78"/>
      <c r="E77" s="61"/>
      <c r="F77" s="62"/>
    </row>
    <row r="78" spans="1:6" s="17" customFormat="1" x14ac:dyDescent="0.25">
      <c r="A78" s="45" t="s">
        <v>26</v>
      </c>
      <c r="B78" s="88"/>
      <c r="C78" s="89"/>
      <c r="D78" s="90"/>
      <c r="E78" s="55"/>
      <c r="F78" s="56"/>
    </row>
    <row r="79" spans="1:6" s="17" customFormat="1" x14ac:dyDescent="0.25">
      <c r="A79" s="91" t="s">
        <v>69</v>
      </c>
      <c r="B79" s="92"/>
      <c r="C79" s="59">
        <v>21</v>
      </c>
      <c r="D79" s="87"/>
      <c r="E79" s="61">
        <v>6.25E-2</v>
      </c>
      <c r="F79" s="62">
        <f>F83-E79</f>
        <v>45891.628472222226</v>
      </c>
    </row>
    <row r="80" spans="1:6" s="114" customFormat="1" x14ac:dyDescent="0.25">
      <c r="A80" s="86" t="s">
        <v>70</v>
      </c>
      <c r="B80" s="110"/>
      <c r="C80" s="111"/>
      <c r="D80" s="78"/>
      <c r="E80" s="112"/>
      <c r="F80" s="113"/>
    </row>
    <row r="81" spans="1:6" s="17" customFormat="1" x14ac:dyDescent="0.25">
      <c r="A81" s="28"/>
      <c r="B81" s="93"/>
      <c r="C81" s="59"/>
      <c r="D81" s="94"/>
      <c r="E81" s="95"/>
      <c r="F81" s="62"/>
    </row>
    <row r="82" spans="1:6" s="17" customFormat="1" x14ac:dyDescent="0.25">
      <c r="A82" s="45" t="s">
        <v>47</v>
      </c>
      <c r="B82" s="96"/>
      <c r="C82" s="89"/>
      <c r="D82" s="90"/>
      <c r="E82" s="55"/>
      <c r="F82" s="56"/>
    </row>
    <row r="83" spans="1:6" s="17" customFormat="1" x14ac:dyDescent="0.25">
      <c r="A83" s="91" t="s">
        <v>28</v>
      </c>
      <c r="B83" s="92"/>
      <c r="C83" s="59"/>
      <c r="D83" s="94"/>
      <c r="E83" s="84">
        <v>3.472222222222222E-3</v>
      </c>
      <c r="F83" s="85">
        <f>F85-E83</f>
        <v>45891.690972222226</v>
      </c>
    </row>
    <row r="84" spans="1:6" s="17" customFormat="1" x14ac:dyDescent="0.25">
      <c r="A84" s="91" t="s">
        <v>48</v>
      </c>
      <c r="B84" s="92"/>
      <c r="C84" s="59"/>
      <c r="D84" s="94"/>
    </row>
    <row r="85" spans="1:6" s="17" customFormat="1" x14ac:dyDescent="0.25">
      <c r="A85" s="91" t="s">
        <v>49</v>
      </c>
      <c r="B85" s="92"/>
      <c r="C85" s="59">
        <v>21</v>
      </c>
      <c r="D85" s="94"/>
      <c r="E85" s="61">
        <v>2.0833333333333332E-2</v>
      </c>
      <c r="F85" s="62">
        <f>F89-E85</f>
        <v>45891.694444444445</v>
      </c>
    </row>
    <row r="86" spans="1:6" s="17" customFormat="1" x14ac:dyDescent="0.25">
      <c r="A86" s="91" t="s">
        <v>71</v>
      </c>
      <c r="B86" s="92"/>
      <c r="C86" s="59">
        <v>250</v>
      </c>
      <c r="E86" s="61">
        <v>2.0833333333333332E-2</v>
      </c>
      <c r="F86" s="62">
        <f>F89-E86</f>
        <v>45891.694444444445</v>
      </c>
    </row>
    <row r="87" spans="1:6" s="17" customFormat="1" x14ac:dyDescent="0.25">
      <c r="A87" s="91"/>
      <c r="B87" s="92"/>
      <c r="C87" s="59"/>
      <c r="D87" s="94"/>
      <c r="E87" s="61"/>
      <c r="F87" s="62"/>
    </row>
    <row r="88" spans="1:6" s="17" customFormat="1" x14ac:dyDescent="0.25">
      <c r="A88" s="45" t="s">
        <v>34</v>
      </c>
      <c r="B88" s="96"/>
      <c r="C88" s="97"/>
      <c r="D88" s="90"/>
      <c r="E88" s="55"/>
      <c r="F88" s="56"/>
    </row>
    <row r="89" spans="1:6" s="17" customFormat="1" x14ac:dyDescent="0.25">
      <c r="A89" s="28" t="s">
        <v>27</v>
      </c>
      <c r="B89" s="93"/>
      <c r="C89" s="59"/>
      <c r="D89" s="94"/>
      <c r="E89" s="84">
        <v>3.472222222222222E-3</v>
      </c>
      <c r="F89" s="85">
        <f>F93-E89</f>
        <v>45891.715277777781</v>
      </c>
    </row>
    <row r="90" spans="1:6" s="17" customFormat="1" x14ac:dyDescent="0.25">
      <c r="A90" s="28" t="s">
        <v>36</v>
      </c>
      <c r="B90" s="93"/>
      <c r="C90" s="59"/>
      <c r="D90" s="94"/>
      <c r="E90" s="61"/>
      <c r="F90" s="62"/>
    </row>
    <row r="91" spans="1:6" s="17" customFormat="1" x14ac:dyDescent="0.25">
      <c r="A91" s="91" t="s">
        <v>52</v>
      </c>
      <c r="B91" s="58"/>
      <c r="C91" s="59"/>
      <c r="D91" s="94"/>
      <c r="E91" s="61"/>
      <c r="F91" s="62"/>
    </row>
    <row r="92" spans="1:6" s="17" customFormat="1" x14ac:dyDescent="0.25">
      <c r="A92" s="91" t="s">
        <v>53</v>
      </c>
      <c r="B92" s="58"/>
      <c r="C92" s="59"/>
      <c r="D92" s="94"/>
      <c r="E92" s="61"/>
      <c r="F92" s="62"/>
    </row>
    <row r="93" spans="1:6" s="17" customFormat="1" x14ac:dyDescent="0.25">
      <c r="A93" s="91" t="s">
        <v>54</v>
      </c>
      <c r="B93" s="58"/>
      <c r="C93" s="59">
        <v>240</v>
      </c>
      <c r="D93" s="94"/>
      <c r="E93" s="61">
        <v>1.0416666666666666E-2</v>
      </c>
      <c r="F93" s="62">
        <f>F94-E93</f>
        <v>45891.71875</v>
      </c>
    </row>
    <row r="94" spans="1:6" s="17" customFormat="1" x14ac:dyDescent="0.25">
      <c r="A94" s="91" t="s">
        <v>55</v>
      </c>
      <c r="B94" s="92"/>
      <c r="C94" s="59">
        <v>210</v>
      </c>
      <c r="D94" s="87" t="s">
        <v>50</v>
      </c>
      <c r="E94" s="61">
        <v>2.0833333333333332E-2</v>
      </c>
      <c r="F94" s="62">
        <f>F96-E94</f>
        <v>45891.729166666664</v>
      </c>
    </row>
    <row r="95" spans="1:6" s="17" customFormat="1" x14ac:dyDescent="0.25">
      <c r="A95" s="91" t="s">
        <v>59</v>
      </c>
      <c r="B95" s="92"/>
      <c r="C95" s="59"/>
      <c r="D95" s="87"/>
      <c r="E95" s="61"/>
      <c r="F95" s="62"/>
    </row>
    <row r="96" spans="1:6" s="17" customFormat="1" x14ac:dyDescent="0.25">
      <c r="A96" s="91" t="s">
        <v>51</v>
      </c>
      <c r="B96" s="92"/>
      <c r="C96" s="59"/>
      <c r="D96" s="94"/>
      <c r="E96" s="61"/>
      <c r="F96" s="62">
        <f>F3+F4</f>
        <v>45891.75</v>
      </c>
    </row>
    <row r="97" spans="4:6" s="17" customFormat="1" x14ac:dyDescent="0.25">
      <c r="F97" s="100"/>
    </row>
    <row r="98" spans="4:6" x14ac:dyDescent="0.25">
      <c r="D98" s="129" t="s">
        <v>56</v>
      </c>
      <c r="E98" s="130"/>
      <c r="F98" s="130"/>
    </row>
    <row r="99" spans="4:6" x14ac:dyDescent="0.25">
      <c r="D99" s="130"/>
      <c r="E99" s="130"/>
      <c r="F99" s="130"/>
    </row>
    <row r="100" spans="4:6" x14ac:dyDescent="0.25">
      <c r="D100" s="130"/>
      <c r="E100" s="130"/>
      <c r="F100" s="130"/>
    </row>
  </sheetData>
  <sheetProtection algorithmName="SHA-512" hashValue="j+alYg8MiB+CKPmW0TuTXTB5AKRU0BFYf8e/wQiclPty5ZEyg61Q2AsEuBJexLiOT3evU6puKcFsN3UU+meUxQ==" saltValue="YBaGFq7Rkwfs+P0PxDTLEw==" spinCount="100000" sheet="1" objects="1" scenarios="1"/>
  <mergeCells count="9">
    <mergeCell ref="D98:F100"/>
    <mergeCell ref="C14:F15"/>
    <mergeCell ref="D11:F13"/>
    <mergeCell ref="A7:B7"/>
    <mergeCell ref="D7:F7"/>
    <mergeCell ref="A1:F1"/>
    <mergeCell ref="D3:E3"/>
    <mergeCell ref="D4:E4"/>
    <mergeCell ref="A2:F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Hoymann</dc:creator>
  <cp:lastModifiedBy>Birgit Hoymann</cp:lastModifiedBy>
  <cp:lastPrinted>2025-08-04T15:28:30Z</cp:lastPrinted>
  <dcterms:created xsi:type="dcterms:W3CDTF">2025-04-29T22:05:03Z</dcterms:created>
  <dcterms:modified xsi:type="dcterms:W3CDTF">2025-08-22T09:34:19Z</dcterms:modified>
</cp:coreProperties>
</file>