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249" documentId="8_{B54D291F-57B7-4549-81B0-9033E2EC6434}" xr6:coauthVersionLast="47" xr6:coauthVersionMax="47" xr10:uidLastSave="{4CF76DA6-8F47-43D5-B733-3D3903B284A2}"/>
  <bookViews>
    <workbookView xWindow="-120" yWindow="-120" windowWidth="29040" windowHeight="15720" xr2:uid="{6AF04D03-3FFF-482B-ADA3-9E84988EE023}"/>
  </bookViews>
  <sheets>
    <sheet name="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 s="1"/>
  <c r="E32" i="1"/>
  <c r="E17" i="1"/>
  <c r="B63" i="1"/>
  <c r="B51" i="1"/>
  <c r="D30" i="1"/>
  <c r="B30" i="1" s="1"/>
  <c r="D29" i="1"/>
  <c r="D28" i="1"/>
  <c r="A44" i="1"/>
  <c r="D35" i="1"/>
  <c r="D37" i="1"/>
  <c r="D27" i="1" l="1"/>
  <c r="B28" i="1"/>
  <c r="B37" i="1"/>
  <c r="C59" i="1"/>
  <c r="A59" i="1"/>
  <c r="B43" i="1"/>
  <c r="B35" i="1"/>
  <c r="B36" i="1"/>
  <c r="B34" i="1" l="1"/>
  <c r="B42" i="1"/>
  <c r="D34" i="1"/>
  <c r="D44" i="1" l="1"/>
  <c r="B44" i="1"/>
  <c r="B41" i="1" s="1"/>
  <c r="B59" i="1" s="1"/>
  <c r="F84" i="1"/>
  <c r="B58" i="1"/>
  <c r="D53" i="1"/>
  <c r="D54" i="1"/>
  <c r="D55" i="1"/>
  <c r="D56" i="1"/>
  <c r="D57" i="1"/>
  <c r="D52" i="1"/>
  <c r="D21" i="1" l="1"/>
  <c r="D62" i="1" s="1"/>
  <c r="B62" i="1" s="1"/>
  <c r="D50" i="1"/>
  <c r="D41" i="1"/>
  <c r="D59" i="1" s="1"/>
  <c r="F83" i="1"/>
  <c r="F82" i="1" s="1"/>
  <c r="F80" i="1" s="1"/>
  <c r="F77" i="1" s="1"/>
  <c r="B54" i="1"/>
  <c r="B55" i="1"/>
  <c r="B56" i="1"/>
  <c r="B67" i="1"/>
  <c r="B57" i="1"/>
  <c r="B53" i="1"/>
  <c r="B52" i="1"/>
  <c r="B29" i="1"/>
  <c r="B27" i="1"/>
  <c r="D22" i="1" l="1"/>
  <c r="B21" i="1"/>
  <c r="F76" i="1"/>
  <c r="A65" i="1" l="1"/>
  <c r="D26" i="1"/>
  <c r="D65" i="1" s="1"/>
  <c r="B65" i="1" l="1"/>
  <c r="D49" i="1"/>
  <c r="B50" i="1"/>
  <c r="B49" i="1" s="1"/>
  <c r="F74" i="1"/>
  <c r="F71" i="1" s="1"/>
  <c r="B22" i="1" l="1"/>
  <c r="F64" i="1"/>
  <c r="F61" i="1" s="1"/>
  <c r="F49" i="1" s="1"/>
  <c r="B26" i="1"/>
  <c r="F46" i="1" l="1"/>
  <c r="F41" i="1" s="1"/>
  <c r="F39" i="1" s="1"/>
  <c r="F34" i="1" s="1"/>
  <c r="F32" i="1"/>
  <c r="B20" i="1"/>
  <c r="F6" i="1" l="1"/>
  <c r="E18" i="1" l="1"/>
  <c r="F26" i="1"/>
</calcChain>
</file>

<file path=xl/sharedStrings.xml><?xml version="1.0" encoding="utf-8"?>
<sst xmlns="http://schemas.openxmlformats.org/spreadsheetml/2006/main" count="95" uniqueCount="82">
  <si>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</si>
  <si>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</si>
  <si>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</si>
  <si>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</si>
  <si>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</si>
  <si>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</si>
  <si>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</si>
  <si>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</si>
  <si>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</si>
  <si>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Wasser</t>
  </si>
  <si>
    <t>Leinsaat</t>
  </si>
  <si>
    <t>Dinkelvollkornmehl</t>
  </si>
  <si>
    <t>Roggenvollkornmehl</t>
  </si>
  <si>
    <t>Dinkelmehl 630</t>
  </si>
  <si>
    <t>Weizenmehl 550</t>
  </si>
  <si>
    <t>Weizenvollkornmehl</t>
  </si>
  <si>
    <t>Zutaten mischen</t>
  </si>
  <si>
    <t>Kesselruhe</t>
  </si>
  <si>
    <t>Salz</t>
  </si>
  <si>
    <t>Honig oder Rübenkraut</t>
  </si>
  <si>
    <t>Kneten bis Fenstertest</t>
  </si>
  <si>
    <t>Zutaten schonend einkneten</t>
  </si>
  <si>
    <t>Optimale Teigtemperatur</t>
  </si>
  <si>
    <t>Zutaten im Wasser quellen lassen</t>
  </si>
  <si>
    <t xml:space="preserve">3. Stockgare </t>
  </si>
  <si>
    <t>Teigling auf Spannung bringen und formen</t>
  </si>
  <si>
    <t>Roggenmehl 997 oder 1150</t>
  </si>
  <si>
    <t>1. Vorstufen und -teige</t>
  </si>
  <si>
    <t xml:space="preserve">Datum: An welchem Tag möchte ich backen? </t>
  </si>
  <si>
    <t xml:space="preserve">Uhrzeit: Zu welcher Uhrzeit soll das Brot fertig gebacken sein? </t>
  </si>
  <si>
    <t>hh:mm &gt;&gt;</t>
  </si>
  <si>
    <t>5. Einschießen &amp; Backen</t>
  </si>
  <si>
    <t>TT:MM &gt;&gt;</t>
  </si>
  <si>
    <t>Aktive Zubereitungszeit:</t>
  </si>
  <si>
    <t>Passive Quell- und Reifezeit:</t>
  </si>
  <si>
    <t>Optional: Bassinage, Wasser ca.</t>
  </si>
  <si>
    <t>Frischhefe</t>
  </si>
  <si>
    <t>Brotgewicht ca.</t>
  </si>
  <si>
    <t>Optional bei Dinkel: Acerolapulver</t>
  </si>
  <si>
    <t>Zutaten umrühren</t>
  </si>
  <si>
    <t>4. Stückgare</t>
  </si>
  <si>
    <t>Stückgare bis sich Teig luftig anfühlt</t>
  </si>
  <si>
    <t>Beispiel:</t>
  </si>
  <si>
    <t>Fertig bei 98 °C Kerntemperatur</t>
  </si>
  <si>
    <t>Teigling in Backofen schieben und sofort schwaden</t>
  </si>
  <si>
    <t>Anbacken</t>
  </si>
  <si>
    <t>Ausbacken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</si>
  <si>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</si>
  <si>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 xml:space="preserve">Rezept individuell anpassen über die grün gerahmten Felder. </t>
  </si>
  <si>
    <t>Reife</t>
  </si>
  <si>
    <t>Mehlmenge: Wie viel Gramm Mehl möchte ich insgesamt verarbeiten?</t>
  </si>
  <si>
    <t xml:space="preserve"> &gt;&gt;</t>
  </si>
  <si>
    <t>Sonnenblumenkerne</t>
  </si>
  <si>
    <t>Vorstufen individuell einstellen, insgesamt maximal 30%</t>
  </si>
  <si>
    <t>Haferflocken</t>
  </si>
  <si>
    <t>Anstellgut Lievito madre, TA 150</t>
  </si>
  <si>
    <t>Zutaten verrühren und intensiv kneten</t>
  </si>
  <si>
    <t>(geröstete) Sonnenblumenkerne</t>
  </si>
  <si>
    <t>geschrotete Leinsaat</t>
  </si>
  <si>
    <t>(geröstete) Haferflocken</t>
  </si>
  <si>
    <t>Reife, z. B. mit Wärmflasche im Backofen</t>
  </si>
  <si>
    <t>2. Italienisches Saaten-Sauerteigbrot</t>
  </si>
  <si>
    <t>1.c Sauerteig: Lievito madre</t>
  </si>
  <si>
    <t>Teigling in Brotbackkasten legen, Schluss unten</t>
  </si>
  <si>
    <t>1.a Quellstück: Saaten</t>
  </si>
  <si>
    <t>1.b Auffrischung LM</t>
  </si>
  <si>
    <t>Fortsetzung auf der nächsten Seite.</t>
  </si>
  <si>
    <t>Mehltypen für den Hauptteig individuell zusammenstellen, hier insgesamt 57%</t>
  </si>
  <si>
    <t>Stockgare</t>
  </si>
  <si>
    <t>Teigling einschneiden, nach Belieben mit Saaten oder Flocken bestreuen</t>
  </si>
  <si>
    <t>Summe = 100% &gt; &gt; &gt; &gt; &gt; &gt; &gt; &gt; &gt; &gt;</t>
  </si>
  <si>
    <t>Zur Info: Vorteig-Mehl: Weizen 550</t>
  </si>
  <si>
    <t>Energie: 246 kcal</t>
  </si>
  <si>
    <t>Kohlenhydrate: 36g</t>
  </si>
  <si>
    <t>Eiweiß: 8,1g</t>
  </si>
  <si>
    <t>Fett: 6,4g</t>
  </si>
  <si>
    <t>Ballaststoffe: 5,3g</t>
  </si>
  <si>
    <t>Salz: 1,4g</t>
  </si>
  <si>
    <r>
      <t xml:space="preserve">Nährwerte je 100g Brot:
</t>
    </r>
    <r>
      <rPr>
        <sz val="10"/>
        <color theme="1"/>
        <rFont val="Tahoma"/>
        <family val="2"/>
      </rPr>
      <t>(mit voreingestellten Mehltypen)</t>
    </r>
  </si>
  <si>
    <t>Backstein vorheizen</t>
  </si>
  <si>
    <r>
      <rPr>
        <b/>
        <sz val="14"/>
        <rFont val="Tahoma"/>
        <family val="2"/>
      </rPr>
      <t>Italienisches Saaten-Sauerteigbrot mit Lievito madre (LM)</t>
    </r>
    <r>
      <rPr>
        <sz val="10"/>
        <rFont val="Tahoma"/>
        <family val="2"/>
      </rPr>
      <t xml:space="preserve">
Ein mildes Brot mit feiner Kruste, luftiger Krume und ausgewogenen Röst- und Saatenaromen.</t>
    </r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</si>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</sst>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</numFmts>
  <fonts count="19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rgb="FFFF000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165" fontId="12" fillId="0" borderId="0" xfId="0" applyNumberFormat="1" applyFont="1" applyProtection="1">
      <protection hidden="1"/>
    </xf>
    <xf numFmtId="165" fontId="6" fillId="0" borderId="0" xfId="0" applyNumberFormat="1" applyFont="1" applyProtection="1">
      <protection hidden="1"/>
    </xf>
    <xf numFmtId="0" fontId="6" fillId="0" borderId="3" xfId="0" applyFont="1" applyBorder="1" applyProtection="1">
      <protection hidden="1"/>
    </xf>
    <xf numFmtId="166" fontId="5" fillId="0" borderId="3" xfId="0" applyNumberFormat="1" applyFont="1" applyBorder="1" applyProtection="1">
      <protection hidden="1"/>
    </xf>
    <xf numFmtId="1" fontId="6" fillId="0" borderId="3" xfId="0" applyNumberFormat="1" applyFont="1" applyBorder="1" applyAlignment="1" applyProtection="1">
      <alignment horizontal="center"/>
      <protection hidden="1"/>
    </xf>
    <xf numFmtId="9" fontId="13" fillId="0" borderId="3" xfId="0" applyNumberFormat="1" applyFont="1" applyBorder="1" applyProtection="1">
      <protection hidden="1"/>
    </xf>
    <xf numFmtId="1" fontId="5" fillId="0" borderId="0" xfId="0" applyNumberFormat="1" applyFont="1" applyAlignment="1" applyProtection="1">
      <alignment horizontal="right"/>
      <protection hidden="1"/>
    </xf>
    <xf numFmtId="10" fontId="5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4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4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5" fillId="3" borderId="1" xfId="0" applyNumberFormat="1" applyFont="1" applyFill="1" applyBorder="1" applyAlignment="1" applyProtection="1">
      <alignment horizontal="right"/>
      <protection hidden="1"/>
    </xf>
    <xf numFmtId="1" fontId="15" fillId="3" borderId="1" xfId="0" applyNumberFormat="1" applyFont="1" applyFill="1" applyBorder="1" applyAlignment="1" applyProtection="1">
      <alignment horizontal="right"/>
      <protection hidden="1"/>
    </xf>
    <xf numFmtId="9" fontId="15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4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5" fillId="0" borderId="2" xfId="0" applyNumberFormat="1" applyFont="1" applyBorder="1" applyProtection="1"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4" fillId="3" borderId="1" xfId="0" applyNumberFormat="1" applyFont="1" applyFill="1" applyBorder="1" applyAlignment="1" applyProtection="1">
      <alignment horizontal="right"/>
      <protection hidden="1"/>
    </xf>
    <xf numFmtId="171" fontId="5" fillId="0" borderId="1" xfId="0" applyNumberFormat="1" applyFont="1" applyBorder="1" applyAlignment="1" applyProtection="1">
      <alignment horizontal="right"/>
      <protection hidden="1"/>
    </xf>
    <xf numFmtId="167" fontId="14" fillId="0" borderId="1" xfId="0" applyNumberFormat="1" applyFont="1" applyBorder="1" applyAlignment="1" applyProtection="1">
      <alignment horizontal="right"/>
      <protection hidden="1"/>
    </xf>
    <xf numFmtId="9" fontId="16" fillId="0" borderId="1" xfId="0" applyNumberFormat="1" applyFont="1" applyBorder="1" applyProtection="1">
      <protection hidden="1"/>
    </xf>
    <xf numFmtId="169" fontId="16" fillId="0" borderId="1" xfId="0" applyNumberFormat="1" applyFont="1" applyBorder="1" applyAlignment="1" applyProtection="1">
      <alignment horizontal="right"/>
      <protection hidden="1"/>
    </xf>
    <xf numFmtId="168" fontId="16" fillId="0" borderId="1" xfId="0" applyNumberFormat="1" applyFont="1" applyBorder="1" applyProtection="1">
      <protection hidden="1"/>
    </xf>
    <xf numFmtId="0" fontId="16" fillId="0" borderId="0" xfId="0" applyFont="1" applyProtection="1">
      <protection hidden="1"/>
    </xf>
    <xf numFmtId="171" fontId="16" fillId="0" borderId="1" xfId="0" applyNumberFormat="1" applyFont="1" applyBorder="1" applyAlignment="1" applyProtection="1">
      <alignment horizontal="right"/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9" fontId="14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4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4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7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9" fontId="5" fillId="3" borderId="3" xfId="0" applyNumberFormat="1" applyFont="1" applyFill="1" applyBorder="1" applyProtection="1">
      <protection hidden="1"/>
    </xf>
    <xf numFmtId="169" fontId="15" fillId="3" borderId="3" xfId="0" applyNumberFormat="1" applyFont="1" applyFill="1" applyBorder="1" applyAlignment="1" applyProtection="1">
      <alignment horizontal="right"/>
      <protection hidden="1"/>
    </xf>
    <xf numFmtId="1" fontId="15" fillId="3" borderId="3" xfId="0" applyNumberFormat="1" applyFont="1" applyFill="1" applyBorder="1" applyAlignment="1" applyProtection="1">
      <alignment horizontal="right"/>
      <protection hidden="1"/>
    </xf>
    <xf numFmtId="9" fontId="15" fillId="3" borderId="3" xfId="0" applyNumberFormat="1" applyFont="1" applyFill="1" applyBorder="1" applyAlignment="1" applyProtection="1">
      <alignment horizontal="right"/>
      <protection hidden="1"/>
    </xf>
    <xf numFmtId="9" fontId="6" fillId="4" borderId="8" xfId="0" applyNumberFormat="1" applyFont="1" applyFill="1" applyBorder="1"/>
    <xf numFmtId="165" fontId="5" fillId="0" borderId="0" xfId="0" applyNumberFormat="1" applyFont="1" applyAlignment="1" applyProtection="1">
      <alignment horizontal="left"/>
      <protection hidden="1"/>
    </xf>
    <xf numFmtId="9" fontId="18" fillId="0" borderId="3" xfId="0" applyNumberFormat="1" applyFont="1" applyBorder="1"/>
    <xf numFmtId="9" fontId="18" fillId="0" borderId="1" xfId="0" applyNumberFormat="1" applyFont="1" applyBorder="1"/>
    <xf numFmtId="9" fontId="18" fillId="0" borderId="0" xfId="0" applyNumberFormat="1" applyFont="1"/>
    <xf numFmtId="168" fontId="6" fillId="0" borderId="2" xfId="0" applyNumberFormat="1" applyFont="1" applyBorder="1" applyProtection="1"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5" fillId="4" borderId="1" xfId="0" applyNumberFormat="1" applyFont="1" applyFill="1" applyBorder="1" applyProtection="1"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Border="1" applyProtection="1">
      <protection hidden="1"/>
    </xf>
    <xf numFmtId="0" fontId="5" fillId="0" borderId="0" xfId="0" applyFont="1" applyAlignment="1">
      <alignment horizontal="left" vertical="top" wrapText="1"/>
    </xf>
    <xf numFmtId="0" fontId="16" fillId="0" borderId="1" xfId="0" applyFont="1" applyBorder="1"/>
    <xf numFmtId="9" fontId="16" fillId="4" borderId="8" xfId="0" applyNumberFormat="1" applyFont="1" applyFill="1" applyBorder="1"/>
    <xf numFmtId="0" fontId="7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dimension ref="A1:K93"/>
  <sheetViews>
    <sheetView tabSelected="1" zoomScale="145" zoomScaleNormal="145" workbookViewId="0">
      <selection activeCell="F3" sqref="F3"/>
    </sheetView>
  </sheetViews>
  <sheetFormatPr baseColWidth="10" defaultColWidth="10.85546875" defaultRowHeight="12.75" x14ac:dyDescent="0.2"/>
  <cols>
    <col min="1" max="1" width="33.7109375" style="5" customWidth="1"/>
    <col min="2" max="5" width="8.7109375" style="5" customWidth="1"/>
    <col min="6" max="6" width="16.5703125" style="5" customWidth="1"/>
    <col min="7" max="16384" width="10.85546875" style="5"/>
  </cols>
  <sheetData>
    <row r="1" spans="1:11" s="4" customFormat="1" ht="39" customHeight="1" thickBot="1" x14ac:dyDescent="0.25">
      <c r="A1" s="117" t="s">
        <v>80</v>
      </c>
      <c r="B1" s="111"/>
      <c r="C1" s="111"/>
      <c r="D1" s="111"/>
      <c r="E1" s="111"/>
      <c r="F1" s="111"/>
      <c r="K1" s="5"/>
    </row>
    <row r="2" spans="1:11" ht="13.5" thickBot="1" x14ac:dyDescent="0.25">
      <c r="A2" s="108" t="s">
        <v>48</v>
      </c>
      <c r="B2" s="110"/>
      <c r="C2" s="110"/>
      <c r="D2" s="110"/>
      <c r="E2" s="110"/>
      <c r="F2" s="109"/>
    </row>
    <row r="3" spans="1:11" ht="13.5" thickBot="1" x14ac:dyDescent="0.25">
      <c r="A3" s="6" t="s">
        <v>28</v>
      </c>
      <c r="B3" s="6"/>
      <c r="C3" s="6"/>
      <c r="D3" s="112" t="s">
        <v>32</v>
      </c>
      <c r="E3" s="112"/>
      <c r="F3" s="7">
        <v>45876</v>
      </c>
    </row>
    <row r="4" spans="1:11" ht="13.5" thickBot="1" x14ac:dyDescent="0.25">
      <c r="A4" s="8" t="s">
        <v>29</v>
      </c>
      <c r="B4" s="8"/>
      <c r="C4" s="8"/>
      <c r="D4" s="113" t="s">
        <v>30</v>
      </c>
      <c r="E4" s="113"/>
      <c r="F4" s="10">
        <v>0.66666666666666663</v>
      </c>
    </row>
    <row r="5" spans="1:11" ht="13.5" thickBot="1" x14ac:dyDescent="0.25">
      <c r="A5" s="8" t="s">
        <v>50</v>
      </c>
      <c r="B5" s="8"/>
      <c r="C5" s="8"/>
      <c r="D5" s="9"/>
      <c r="E5" s="9" t="s">
        <v>51</v>
      </c>
      <c r="F5" s="11">
        <v>450</v>
      </c>
    </row>
    <row r="6" spans="1:11" s="93" customFormat="1" ht="33" customHeight="1" thickBot="1" x14ac:dyDescent="0.3">
      <c r="A6" s="1"/>
      <c r="B6" s="1"/>
      <c r="C6" s="1"/>
      <c r="D6" s="1"/>
      <c r="E6" s="2" t="s">
        <v>37</v>
      </c>
      <c r="F6" s="3">
        <f>ROUNDDOWN(B49*85%,-1)</f>
        <v>800</v>
      </c>
    </row>
    <row r="7" spans="1:11" ht="27.75" customHeight="1" thickBot="1" x14ac:dyDescent="0.25">
      <c r="A7" s="108" t="s">
        <v>67</v>
      </c>
      <c r="B7" s="109"/>
      <c r="C7" s="12"/>
      <c r="D7" s="108" t="s">
        <v>53</v>
      </c>
      <c r="E7" s="110"/>
      <c r="F7" s="109"/>
    </row>
    <row r="8" spans="1:11" ht="13.5" thickBot="1" x14ac:dyDescent="0.25">
      <c r="A8" s="6" t="s">
        <v>13</v>
      </c>
      <c r="B8" s="13">
        <v>0</v>
      </c>
      <c r="C8" s="12"/>
      <c r="D8" s="6" t="s">
        <v>52</v>
      </c>
      <c r="E8" s="102"/>
      <c r="F8" s="13">
        <v>0.1</v>
      </c>
    </row>
    <row r="9" spans="1:11" ht="13.5" thickBot="1" x14ac:dyDescent="0.25">
      <c r="A9" s="8" t="s">
        <v>14</v>
      </c>
      <c r="B9" s="13">
        <v>0.25</v>
      </c>
      <c r="C9" s="12"/>
      <c r="D9" s="8" t="s">
        <v>10</v>
      </c>
      <c r="E9" s="103"/>
      <c r="F9" s="13">
        <v>0.08</v>
      </c>
    </row>
    <row r="10" spans="1:11" ht="13.5" thickBot="1" x14ac:dyDescent="0.25">
      <c r="A10" s="8" t="s">
        <v>26</v>
      </c>
      <c r="B10" s="13">
        <v>0</v>
      </c>
      <c r="C10" s="12"/>
      <c r="D10" s="5" t="s">
        <v>54</v>
      </c>
      <c r="F10" s="13">
        <v>0.06</v>
      </c>
    </row>
    <row r="11" spans="1:11" ht="13.5" thickBot="1" x14ac:dyDescent="0.25">
      <c r="A11" s="45" t="s">
        <v>11</v>
      </c>
      <c r="B11" s="115">
        <v>0.32</v>
      </c>
      <c r="C11" s="12"/>
      <c r="D11" s="106" t="s">
        <v>47</v>
      </c>
      <c r="E11" s="107"/>
      <c r="F11" s="107"/>
    </row>
    <row r="12" spans="1:11" ht="13.5" thickBot="1" x14ac:dyDescent="0.25">
      <c r="A12" s="45" t="s">
        <v>15</v>
      </c>
      <c r="B12" s="115">
        <v>0</v>
      </c>
      <c r="C12" s="12"/>
      <c r="D12" s="107"/>
      <c r="E12" s="107"/>
      <c r="F12" s="107"/>
    </row>
    <row r="13" spans="1:11" ht="13.5" thickBot="1" x14ac:dyDescent="0.25">
      <c r="A13" s="45" t="s">
        <v>12</v>
      </c>
      <c r="B13" s="115">
        <v>0</v>
      </c>
      <c r="C13" s="12"/>
      <c r="D13" s="107"/>
      <c r="E13" s="107"/>
      <c r="F13" s="107"/>
    </row>
    <row r="14" spans="1:11" x14ac:dyDescent="0.2">
      <c r="A14" s="118" t="s">
        <v>71</v>
      </c>
      <c r="B14" s="119">
        <v>0.43</v>
      </c>
      <c r="C14" s="104"/>
      <c r="D14" s="15"/>
      <c r="E14" s="15"/>
      <c r="F14" s="16"/>
    </row>
    <row r="15" spans="1:11" x14ac:dyDescent="0.2">
      <c r="A15" s="8" t="s">
        <v>70</v>
      </c>
      <c r="B15" s="100">
        <f>SUM(B8:B14)</f>
        <v>1</v>
      </c>
      <c r="C15" s="104" t="str">
        <f>IF(B15=100%," ","Achtung: Nicht 100% &gt; Eingaben prüfen")</f>
        <v xml:space="preserve"> </v>
      </c>
      <c r="D15" s="15"/>
      <c r="E15" s="15"/>
      <c r="F15" s="16"/>
    </row>
    <row r="16" spans="1:11" x14ac:dyDescent="0.2">
      <c r="A16" s="17"/>
      <c r="C16" s="12"/>
      <c r="F16" s="14"/>
    </row>
    <row r="17" spans="1:8" s="17" customFormat="1" x14ac:dyDescent="0.2">
      <c r="B17" s="18" t="s">
        <v>33</v>
      </c>
      <c r="E17" s="19">
        <f>E34+E41+E26+E49+E74+E64+E80</f>
        <v>4.8611111111111105E-2</v>
      </c>
      <c r="F17" s="20"/>
    </row>
    <row r="18" spans="1:8" s="17" customFormat="1" x14ac:dyDescent="0.2">
      <c r="B18" s="17" t="s">
        <v>34</v>
      </c>
      <c r="E18" s="101">
        <f>F84-F34</f>
        <v>0.79861111111677019</v>
      </c>
      <c r="F18" s="21"/>
    </row>
    <row r="19" spans="1:8" s="17" customFormat="1" x14ac:dyDescent="0.2"/>
    <row r="20" spans="1:8" s="17" customFormat="1" x14ac:dyDescent="0.2">
      <c r="A20" s="22" t="s">
        <v>0</v>
      </c>
      <c r="B20" s="23">
        <f>B49/97*100</f>
        <v>979.38144329896909</v>
      </c>
      <c r="C20" s="24"/>
      <c r="D20" s="25"/>
      <c r="E20" s="26"/>
      <c r="F20" s="27"/>
      <c r="H20" s="64"/>
    </row>
    <row r="21" spans="1:8" s="17" customFormat="1" x14ac:dyDescent="0.2">
      <c r="A21" s="28" t="s">
        <v>1</v>
      </c>
      <c r="B21" s="29">
        <f>B36+B37*2/3+B43+B53+B55</f>
        <v>450.6</v>
      </c>
      <c r="C21" s="30" t="s">
        <v>2</v>
      </c>
      <c r="D21" s="31">
        <f>D36+D37/3*2+D43+D52+D53+D55</f>
        <v>1.0013333333333334</v>
      </c>
      <c r="E21" s="32"/>
      <c r="F21" s="33"/>
    </row>
    <row r="22" spans="1:8" s="17" customFormat="1" x14ac:dyDescent="0.2">
      <c r="A22" s="28" t="s">
        <v>3</v>
      </c>
      <c r="B22" s="29">
        <f>B35+B37/3+B42+B27+B50</f>
        <v>412.3</v>
      </c>
      <c r="C22" s="30" t="s">
        <v>2</v>
      </c>
      <c r="D22" s="31">
        <f>D35+D37/3*2+D42+D27+D50</f>
        <v>0.93983333333333341</v>
      </c>
      <c r="E22" s="29"/>
      <c r="F22" s="34"/>
      <c r="G22" s="64"/>
    </row>
    <row r="23" spans="1:8" s="17" customFormat="1" x14ac:dyDescent="0.2">
      <c r="B23" s="35"/>
      <c r="C23" s="36"/>
      <c r="D23" s="37"/>
      <c r="E23" s="38"/>
      <c r="F23" s="39"/>
    </row>
    <row r="24" spans="1:8" s="40" customFormat="1" x14ac:dyDescent="0.25">
      <c r="B24" s="41" t="s">
        <v>4</v>
      </c>
      <c r="C24" s="42" t="s">
        <v>5</v>
      </c>
      <c r="D24" s="43" t="s">
        <v>6</v>
      </c>
      <c r="E24" s="44" t="s">
        <v>7</v>
      </c>
      <c r="F24" s="44" t="s">
        <v>8</v>
      </c>
    </row>
    <row r="25" spans="1:8" s="51" customFormat="1" x14ac:dyDescent="0.2">
      <c r="A25" s="45" t="s">
        <v>27</v>
      </c>
      <c r="B25" s="46"/>
      <c r="C25" s="47"/>
      <c r="D25" s="48"/>
      <c r="E25" s="49"/>
      <c r="F25" s="50"/>
    </row>
    <row r="26" spans="1:8" s="17" customFormat="1" x14ac:dyDescent="0.2">
      <c r="A26" s="96" t="s">
        <v>64</v>
      </c>
      <c r="B26" s="97">
        <f>SUM(B27:B32)</f>
        <v>252</v>
      </c>
      <c r="C26" s="98"/>
      <c r="D26" s="99">
        <f>SUM(D27:D32)</f>
        <v>0.56000000000000005</v>
      </c>
      <c r="E26" s="49">
        <v>1.0416666666666666E-2</v>
      </c>
      <c r="F26" s="50">
        <f>F32-E26</f>
        <v>45875.857638888883</v>
      </c>
    </row>
    <row r="27" spans="1:8" s="34" customFormat="1" x14ac:dyDescent="0.2">
      <c r="A27" s="57" t="s">
        <v>9</v>
      </c>
      <c r="B27" s="58">
        <f>D27*F$5</f>
        <v>144</v>
      </c>
      <c r="C27" s="59">
        <v>16</v>
      </c>
      <c r="D27" s="60">
        <f>D28+D29+D30+8%</f>
        <v>0.32</v>
      </c>
      <c r="E27" s="61"/>
      <c r="F27" s="62"/>
    </row>
    <row r="28" spans="1:8" s="34" customFormat="1" x14ac:dyDescent="0.2">
      <c r="A28" s="57" t="s">
        <v>57</v>
      </c>
      <c r="B28" s="58">
        <f>D28*F$5</f>
        <v>45</v>
      </c>
      <c r="C28" s="59"/>
      <c r="D28" s="60">
        <f>F8</f>
        <v>0.1</v>
      </c>
      <c r="E28" s="61"/>
      <c r="F28" s="62"/>
    </row>
    <row r="29" spans="1:8" s="17" customFormat="1" x14ac:dyDescent="0.2">
      <c r="A29" s="57" t="s">
        <v>58</v>
      </c>
      <c r="B29" s="58">
        <f>D29*F$5</f>
        <v>36</v>
      </c>
      <c r="C29" s="59"/>
      <c r="D29" s="60">
        <f>F9</f>
        <v>0.08</v>
      </c>
      <c r="E29" s="61"/>
      <c r="F29" s="62"/>
    </row>
    <row r="30" spans="1:8" s="17" customFormat="1" x14ac:dyDescent="0.2">
      <c r="A30" s="57" t="s">
        <v>59</v>
      </c>
      <c r="B30" s="58">
        <f>D30*F$5</f>
        <v>27</v>
      </c>
      <c r="C30" s="59"/>
      <c r="D30" s="60">
        <f>F10</f>
        <v>0.06</v>
      </c>
      <c r="E30" s="61"/>
      <c r="F30" s="62"/>
    </row>
    <row r="31" spans="1:8" s="17" customFormat="1" x14ac:dyDescent="0.2">
      <c r="A31" s="57" t="s">
        <v>39</v>
      </c>
      <c r="B31" s="58"/>
      <c r="C31" s="59"/>
      <c r="D31" s="60"/>
      <c r="E31" s="61"/>
      <c r="F31" s="62"/>
    </row>
    <row r="32" spans="1:8" s="17" customFormat="1" x14ac:dyDescent="0.2">
      <c r="A32" s="68" t="s">
        <v>23</v>
      </c>
      <c r="B32" s="58"/>
      <c r="C32" s="59">
        <v>21</v>
      </c>
      <c r="D32" s="60"/>
      <c r="E32" s="61">
        <f>E39+E34</f>
        <v>0.50694444444444442</v>
      </c>
      <c r="F32" s="62">
        <f>F49-E46-E41-E39-E34</f>
        <v>45875.868055555547</v>
      </c>
    </row>
    <row r="33" spans="1:6" s="17" customFormat="1" x14ac:dyDescent="0.2">
      <c r="A33" s="68"/>
      <c r="B33" s="58"/>
      <c r="C33" s="59"/>
      <c r="D33" s="60"/>
      <c r="E33" s="61"/>
      <c r="F33" s="62"/>
    </row>
    <row r="34" spans="1:6" s="17" customFormat="1" x14ac:dyDescent="0.2">
      <c r="A34" s="45" t="s">
        <v>65</v>
      </c>
      <c r="B34" s="52">
        <f>SUM(B35:B37)</f>
        <v>122.4</v>
      </c>
      <c r="C34" s="53">
        <v>21</v>
      </c>
      <c r="D34" s="54">
        <f>SUM(D35:D37)</f>
        <v>0.27200000000000002</v>
      </c>
      <c r="E34" s="55">
        <v>6.9444444444444441E-3</v>
      </c>
      <c r="F34" s="56">
        <f>F39-E34</f>
        <v>45875.868055555547</v>
      </c>
    </row>
    <row r="35" spans="1:6" s="17" customFormat="1" x14ac:dyDescent="0.2">
      <c r="A35" s="57" t="s">
        <v>9</v>
      </c>
      <c r="B35" s="58">
        <f t="shared" ref="B35:B37" si="0">D35*F$5</f>
        <v>38.25</v>
      </c>
      <c r="C35" s="59">
        <v>45</v>
      </c>
      <c r="D35" s="60">
        <f>D36/2</f>
        <v>8.5000000000000006E-2</v>
      </c>
      <c r="E35" s="61"/>
      <c r="F35" s="62"/>
    </row>
    <row r="36" spans="1:6" s="17" customFormat="1" x14ac:dyDescent="0.2">
      <c r="A36" s="57" t="s">
        <v>14</v>
      </c>
      <c r="B36" s="58">
        <f t="shared" si="0"/>
        <v>76.5</v>
      </c>
      <c r="C36" s="59"/>
      <c r="D36" s="60">
        <v>0.17</v>
      </c>
      <c r="E36" s="61"/>
      <c r="F36" s="62"/>
    </row>
    <row r="37" spans="1:6" s="17" customFormat="1" x14ac:dyDescent="0.2">
      <c r="A37" s="57" t="s">
        <v>55</v>
      </c>
      <c r="B37" s="72">
        <f t="shared" si="0"/>
        <v>7.65</v>
      </c>
      <c r="C37" s="59">
        <v>5</v>
      </c>
      <c r="D37" s="60">
        <f>D36/10</f>
        <v>1.7000000000000001E-2</v>
      </c>
      <c r="E37" s="61"/>
      <c r="F37" s="62"/>
    </row>
    <row r="38" spans="1:6" s="17" customFormat="1" x14ac:dyDescent="0.2">
      <c r="A38" s="57" t="s">
        <v>56</v>
      </c>
      <c r="B38" s="58"/>
      <c r="C38" s="59"/>
      <c r="D38" s="60"/>
      <c r="E38" s="61"/>
      <c r="F38" s="62"/>
    </row>
    <row r="39" spans="1:6" s="17" customFormat="1" x14ac:dyDescent="0.2">
      <c r="A39" s="57" t="s">
        <v>49</v>
      </c>
      <c r="B39" s="58"/>
      <c r="C39" s="59">
        <v>21</v>
      </c>
      <c r="D39" s="60"/>
      <c r="E39" s="61">
        <v>0.5</v>
      </c>
      <c r="F39" s="62">
        <f>F41-E39</f>
        <v>45875.874999999993</v>
      </c>
    </row>
    <row r="40" spans="1:6" s="17" customFormat="1" x14ac:dyDescent="0.2">
      <c r="A40" s="57"/>
      <c r="B40" s="58"/>
      <c r="C40" s="59"/>
      <c r="D40" s="60"/>
      <c r="E40" s="61"/>
      <c r="F40" s="62"/>
    </row>
    <row r="41" spans="1:6" s="17" customFormat="1" x14ac:dyDescent="0.2">
      <c r="A41" s="45" t="s">
        <v>62</v>
      </c>
      <c r="B41" s="52">
        <f>SUM(B42:B44)</f>
        <v>302.39999999999998</v>
      </c>
      <c r="C41" s="53">
        <v>21</v>
      </c>
      <c r="D41" s="54">
        <f>SUM(D42:D44)</f>
        <v>0.67200000000000004</v>
      </c>
      <c r="E41" s="55">
        <v>6.9444444444444441E-3</v>
      </c>
      <c r="F41" s="56">
        <f>F46-E41</f>
        <v>45876.374999999993</v>
      </c>
    </row>
    <row r="42" spans="1:6" s="17" customFormat="1" x14ac:dyDescent="0.2">
      <c r="A42" s="57" t="s">
        <v>9</v>
      </c>
      <c r="B42" s="58">
        <f t="shared" ref="B42:B43" si="1">D42*F$5</f>
        <v>67.5</v>
      </c>
      <c r="C42" s="59">
        <v>45</v>
      </c>
      <c r="D42" s="60">
        <v>0.15</v>
      </c>
      <c r="E42" s="61"/>
      <c r="F42" s="62"/>
    </row>
    <row r="43" spans="1:6" s="17" customFormat="1" x14ac:dyDescent="0.2">
      <c r="A43" s="114" t="s">
        <v>14</v>
      </c>
      <c r="B43" s="58">
        <f t="shared" si="1"/>
        <v>112.5</v>
      </c>
      <c r="C43" s="59"/>
      <c r="D43" s="60">
        <v>0.25</v>
      </c>
      <c r="E43" s="61"/>
      <c r="F43" s="62"/>
    </row>
    <row r="44" spans="1:6" s="17" customFormat="1" x14ac:dyDescent="0.2">
      <c r="A44" s="57" t="str">
        <f>A34</f>
        <v>1.b Auffrischung LM</v>
      </c>
      <c r="B44" s="58">
        <f>B34</f>
        <v>122.4</v>
      </c>
      <c r="C44" s="59"/>
      <c r="D44" s="60">
        <f>D34</f>
        <v>0.27200000000000002</v>
      </c>
      <c r="E44" s="61"/>
      <c r="F44" s="62"/>
    </row>
    <row r="45" spans="1:6" s="17" customFormat="1" x14ac:dyDescent="0.2">
      <c r="A45" s="57" t="s">
        <v>56</v>
      </c>
      <c r="B45" s="58"/>
      <c r="C45" s="59"/>
      <c r="D45" s="60"/>
      <c r="E45" s="61"/>
      <c r="F45" s="62"/>
    </row>
    <row r="46" spans="1:6" s="17" customFormat="1" x14ac:dyDescent="0.2">
      <c r="A46" s="57" t="s">
        <v>60</v>
      </c>
      <c r="B46" s="58"/>
      <c r="C46" s="59">
        <v>27</v>
      </c>
      <c r="D46" s="60"/>
      <c r="E46" s="61">
        <v>0.125</v>
      </c>
      <c r="F46" s="62">
        <f>F49-E46</f>
        <v>45876.381944444438</v>
      </c>
    </row>
    <row r="47" spans="1:6" s="116" customFormat="1" x14ac:dyDescent="0.2">
      <c r="A47" s="63"/>
      <c r="B47" s="35"/>
      <c r="C47" s="105"/>
      <c r="D47" s="37"/>
      <c r="E47" s="65"/>
      <c r="F47" s="94" t="s">
        <v>66</v>
      </c>
    </row>
    <row r="49" spans="1:6" s="51" customFormat="1" x14ac:dyDescent="0.2">
      <c r="A49" s="45" t="s">
        <v>61</v>
      </c>
      <c r="B49" s="69">
        <f>ROUNDDOWN((B50+B51+B52+B53+B54+B55+B56+B57+B62+B63+B65+B59)*97%,-1)</f>
        <v>950</v>
      </c>
      <c r="C49" s="70"/>
      <c r="D49" s="71">
        <f>SUM(D50:D65)</f>
        <v>2.2098093333333333</v>
      </c>
      <c r="E49" s="55">
        <v>6.9444444444444441E-3</v>
      </c>
      <c r="F49" s="56">
        <f>F61-E49</f>
        <v>45876.506944444438</v>
      </c>
    </row>
    <row r="50" spans="1:6" s="17" customFormat="1" x14ac:dyDescent="0.2">
      <c r="A50" s="66" t="s">
        <v>9</v>
      </c>
      <c r="B50" s="58">
        <f>ROUNDDOWN((D50*F$5),-1)</f>
        <v>160</v>
      </c>
      <c r="C50" s="59">
        <v>35</v>
      </c>
      <c r="D50" s="60">
        <f>D52*60%+(D53+D36)*65%+D54*65%+D55*65%+D56*70%+(D57+D43)*80%-(D35+D42+D27)*50%-D67</f>
        <v>0.37350000000000005</v>
      </c>
      <c r="E50" s="61"/>
      <c r="F50" s="62"/>
    </row>
    <row r="51" spans="1:6" s="17" customFormat="1" hidden="1" x14ac:dyDescent="0.2">
      <c r="A51" s="57" t="s">
        <v>36</v>
      </c>
      <c r="B51" s="72">
        <f t="shared" ref="B51:B67" si="2">D51*F$5</f>
        <v>0</v>
      </c>
      <c r="C51" s="59">
        <v>5</v>
      </c>
      <c r="D51" s="73">
        <v>0</v>
      </c>
      <c r="E51" s="61"/>
      <c r="F51" s="62"/>
    </row>
    <row r="52" spans="1:6" s="17" customFormat="1" hidden="1" x14ac:dyDescent="0.2">
      <c r="A52" s="57" t="s">
        <v>13</v>
      </c>
      <c r="B52" s="58">
        <f t="shared" si="2"/>
        <v>0</v>
      </c>
      <c r="C52" s="59"/>
      <c r="D52" s="60">
        <f>B8</f>
        <v>0</v>
      </c>
      <c r="E52" s="61"/>
      <c r="F52" s="62"/>
    </row>
    <row r="53" spans="1:6" s="17" customFormat="1" x14ac:dyDescent="0.2">
      <c r="A53" s="57" t="s">
        <v>14</v>
      </c>
      <c r="B53" s="58">
        <f t="shared" si="2"/>
        <v>112.5</v>
      </c>
      <c r="C53" s="59"/>
      <c r="D53" s="60">
        <f>B9</f>
        <v>0.25</v>
      </c>
      <c r="E53" s="61"/>
      <c r="F53" s="62"/>
    </row>
    <row r="54" spans="1:6" s="17" customFormat="1" hidden="1" x14ac:dyDescent="0.2">
      <c r="A54" s="57" t="s">
        <v>26</v>
      </c>
      <c r="B54" s="58">
        <f t="shared" si="2"/>
        <v>0</v>
      </c>
      <c r="C54" s="59"/>
      <c r="D54" s="60">
        <f>B10</f>
        <v>0</v>
      </c>
      <c r="E54" s="61"/>
      <c r="F54" s="62"/>
    </row>
    <row r="55" spans="1:6" s="17" customFormat="1" x14ac:dyDescent="0.2">
      <c r="A55" s="114" t="s">
        <v>11</v>
      </c>
      <c r="B55" s="58">
        <f t="shared" si="2"/>
        <v>144</v>
      </c>
      <c r="C55" s="59"/>
      <c r="D55" s="60">
        <f>B11</f>
        <v>0.32</v>
      </c>
      <c r="E55" s="61"/>
      <c r="F55" s="62"/>
    </row>
    <row r="56" spans="1:6" s="17" customFormat="1" hidden="1" x14ac:dyDescent="0.2">
      <c r="A56" s="45" t="s">
        <v>15</v>
      </c>
      <c r="B56" s="58">
        <f t="shared" si="2"/>
        <v>0</v>
      </c>
      <c r="C56" s="59"/>
      <c r="D56" s="60">
        <f>B12</f>
        <v>0</v>
      </c>
      <c r="E56" s="61"/>
      <c r="F56" s="62"/>
    </row>
    <row r="57" spans="1:6" s="17" customFormat="1" hidden="1" x14ac:dyDescent="0.2">
      <c r="A57" s="45" t="s">
        <v>12</v>
      </c>
      <c r="B57" s="58">
        <f t="shared" si="2"/>
        <v>0</v>
      </c>
      <c r="C57" s="59"/>
      <c r="D57" s="60">
        <f>B13</f>
        <v>0</v>
      </c>
      <c r="E57" s="61"/>
      <c r="F57" s="62"/>
    </row>
    <row r="58" spans="1:6" s="77" customFormat="1" x14ac:dyDescent="0.2">
      <c r="A58" s="74" t="s">
        <v>38</v>
      </c>
      <c r="B58" s="78">
        <f>D58*F$5</f>
        <v>0.9</v>
      </c>
      <c r="C58" s="59"/>
      <c r="D58" s="73">
        <v>2E-3</v>
      </c>
      <c r="E58" s="61"/>
      <c r="F58" s="62"/>
    </row>
    <row r="59" spans="1:6" s="34" customFormat="1" x14ac:dyDescent="0.2">
      <c r="A59" s="57" t="str">
        <f>A41</f>
        <v>1.c Sauerteig: Lievito madre</v>
      </c>
      <c r="B59" s="58">
        <f>B41</f>
        <v>302.39999999999998</v>
      </c>
      <c r="C59" s="59">
        <f t="shared" ref="C59:D59" si="3">C41</f>
        <v>21</v>
      </c>
      <c r="D59" s="60">
        <f t="shared" si="3"/>
        <v>0.67200000000000004</v>
      </c>
      <c r="E59" s="61"/>
      <c r="F59" s="62"/>
    </row>
    <row r="60" spans="1:6" s="17" customFormat="1" x14ac:dyDescent="0.2">
      <c r="A60" s="66" t="s">
        <v>16</v>
      </c>
      <c r="B60" s="58"/>
      <c r="C60" s="59"/>
      <c r="D60" s="60"/>
      <c r="E60" s="61"/>
      <c r="F60" s="62"/>
    </row>
    <row r="61" spans="1:6" s="17" customFormat="1" x14ac:dyDescent="0.2">
      <c r="A61" s="57" t="s">
        <v>17</v>
      </c>
      <c r="B61" s="58"/>
      <c r="C61" s="59"/>
      <c r="D61" s="60"/>
      <c r="E61" s="61">
        <v>2.0833333333333332E-2</v>
      </c>
      <c r="F61" s="62">
        <f>F64-E61</f>
        <v>45876.513888888883</v>
      </c>
    </row>
    <row r="62" spans="1:6" s="17" customFormat="1" x14ac:dyDescent="0.2">
      <c r="A62" s="57" t="s">
        <v>18</v>
      </c>
      <c r="B62" s="58">
        <f t="shared" si="2"/>
        <v>12.289200000000005</v>
      </c>
      <c r="C62" s="59"/>
      <c r="D62" s="60">
        <f>(D21+F8+F9+F10)*2.2%</f>
        <v>2.7309333333333342E-2</v>
      </c>
      <c r="E62" s="61"/>
      <c r="F62" s="62"/>
    </row>
    <row r="63" spans="1:6" s="17" customFormat="1" x14ac:dyDescent="0.2">
      <c r="A63" s="57" t="s">
        <v>19</v>
      </c>
      <c r="B63" s="58">
        <f t="shared" si="2"/>
        <v>2.25</v>
      </c>
      <c r="C63" s="59"/>
      <c r="D63" s="73">
        <v>5.0000000000000001E-3</v>
      </c>
      <c r="E63" s="61"/>
      <c r="F63" s="62"/>
    </row>
    <row r="64" spans="1:6" s="17" customFormat="1" x14ac:dyDescent="0.2">
      <c r="A64" s="57" t="s">
        <v>20</v>
      </c>
      <c r="B64" s="58"/>
      <c r="C64" s="59"/>
      <c r="D64" s="60"/>
      <c r="E64" s="79">
        <v>6.9444444444444441E-3</v>
      </c>
      <c r="F64" s="80">
        <f>F71-E64</f>
        <v>45876.534722222219</v>
      </c>
    </row>
    <row r="65" spans="1:6" s="17" customFormat="1" x14ac:dyDescent="0.2">
      <c r="A65" s="57" t="str">
        <f>A26</f>
        <v>1.a Quellstück: Saaten</v>
      </c>
      <c r="B65" s="58">
        <f t="shared" si="2"/>
        <v>252.00000000000003</v>
      </c>
      <c r="C65" s="59">
        <v>5</v>
      </c>
      <c r="D65" s="60">
        <f>D26</f>
        <v>0.56000000000000005</v>
      </c>
      <c r="E65" s="61"/>
      <c r="F65" s="62"/>
    </row>
    <row r="66" spans="1:6" s="17" customFormat="1" x14ac:dyDescent="0.2">
      <c r="A66" s="57" t="s">
        <v>21</v>
      </c>
      <c r="B66" s="58"/>
      <c r="C66" s="59"/>
      <c r="D66" s="60"/>
      <c r="E66" s="61"/>
      <c r="F66" s="62"/>
    </row>
    <row r="67" spans="1:6" s="17" customFormat="1" x14ac:dyDescent="0.2">
      <c r="A67" s="81" t="s">
        <v>35</v>
      </c>
      <c r="B67" s="75">
        <f t="shared" si="2"/>
        <v>13.5</v>
      </c>
      <c r="C67" s="76">
        <v>16</v>
      </c>
      <c r="D67" s="60">
        <v>0.03</v>
      </c>
      <c r="E67" s="61"/>
      <c r="F67" s="62"/>
    </row>
    <row r="68" spans="1:6" s="34" customFormat="1" x14ac:dyDescent="0.2">
      <c r="A68" s="57" t="s">
        <v>22</v>
      </c>
      <c r="B68" s="58"/>
      <c r="C68" s="59">
        <v>26</v>
      </c>
      <c r="D68" s="82"/>
      <c r="E68" s="61"/>
      <c r="F68" s="62"/>
    </row>
    <row r="69" spans="1:6" s="17" customFormat="1" x14ac:dyDescent="0.2">
      <c r="A69" s="57"/>
      <c r="B69" s="58"/>
      <c r="C69" s="67"/>
      <c r="D69" s="73"/>
      <c r="E69" s="61"/>
      <c r="F69" s="62"/>
    </row>
    <row r="70" spans="1:6" s="17" customFormat="1" x14ac:dyDescent="0.2">
      <c r="A70" s="45" t="s">
        <v>24</v>
      </c>
      <c r="B70" s="83"/>
      <c r="C70" s="84"/>
      <c r="D70" s="85"/>
      <c r="E70" s="55"/>
      <c r="F70" s="56"/>
    </row>
    <row r="71" spans="1:6" s="17" customFormat="1" x14ac:dyDescent="0.2">
      <c r="A71" s="86" t="s">
        <v>68</v>
      </c>
      <c r="B71" s="87"/>
      <c r="C71" s="59">
        <v>21</v>
      </c>
      <c r="D71" s="82"/>
      <c r="E71" s="61">
        <v>2.0833333333333332E-2</v>
      </c>
      <c r="F71" s="62">
        <f>F74-E71</f>
        <v>45876.541666666664</v>
      </c>
    </row>
    <row r="72" spans="1:6" s="17" customFormat="1" x14ac:dyDescent="0.2">
      <c r="A72" s="28"/>
      <c r="B72" s="88"/>
      <c r="C72" s="59"/>
      <c r="D72" s="89"/>
      <c r="E72" s="90"/>
      <c r="F72" s="62"/>
    </row>
    <row r="73" spans="1:6" s="17" customFormat="1" x14ac:dyDescent="0.2">
      <c r="A73" s="45" t="s">
        <v>40</v>
      </c>
      <c r="B73" s="91"/>
      <c r="C73" s="84"/>
      <c r="D73" s="85"/>
      <c r="E73" s="55"/>
      <c r="F73" s="56"/>
    </row>
    <row r="74" spans="1:6" s="17" customFormat="1" x14ac:dyDescent="0.2">
      <c r="A74" s="86" t="s">
        <v>25</v>
      </c>
      <c r="B74" s="87"/>
      <c r="C74" s="59"/>
      <c r="D74" s="89"/>
      <c r="E74" s="79">
        <v>6.9444444444444441E-3</v>
      </c>
      <c r="F74" s="80">
        <f>F76-E74</f>
        <v>45876.5625</v>
      </c>
    </row>
    <row r="75" spans="1:6" s="17" customFormat="1" x14ac:dyDescent="0.2">
      <c r="A75" s="86" t="s">
        <v>63</v>
      </c>
      <c r="B75" s="87"/>
      <c r="C75" s="59"/>
      <c r="D75" s="89"/>
    </row>
    <row r="76" spans="1:6" s="17" customFormat="1" x14ac:dyDescent="0.2">
      <c r="A76" s="86" t="s">
        <v>41</v>
      </c>
      <c r="B76" s="87"/>
      <c r="C76" s="59">
        <v>21</v>
      </c>
      <c r="D76" s="89"/>
      <c r="E76" s="61">
        <v>6.25E-2</v>
      </c>
      <c r="F76" s="62">
        <f>F80-E76</f>
        <v>45876.569444444445</v>
      </c>
    </row>
    <row r="77" spans="1:6" s="17" customFormat="1" x14ac:dyDescent="0.2">
      <c r="A77" s="86" t="s">
        <v>79</v>
      </c>
      <c r="B77" s="87"/>
      <c r="C77" s="59">
        <v>250</v>
      </c>
      <c r="E77" s="61">
        <v>2.0833333333333332E-2</v>
      </c>
      <c r="F77" s="62">
        <f>F80-E77</f>
        <v>45876.611111111109</v>
      </c>
    </row>
    <row r="78" spans="1:6" s="17" customFormat="1" x14ac:dyDescent="0.2">
      <c r="A78" s="86"/>
      <c r="B78" s="87"/>
      <c r="C78" s="59"/>
      <c r="D78" s="89"/>
      <c r="E78" s="61"/>
      <c r="F78" s="62"/>
    </row>
    <row r="79" spans="1:6" s="17" customFormat="1" x14ac:dyDescent="0.2">
      <c r="A79" s="45" t="s">
        <v>31</v>
      </c>
      <c r="B79" s="91"/>
      <c r="C79" s="92"/>
      <c r="D79" s="85"/>
      <c r="E79" s="55"/>
      <c r="F79" s="56"/>
    </row>
    <row r="80" spans="1:6" s="17" customFormat="1" x14ac:dyDescent="0.2">
      <c r="A80" s="28" t="s">
        <v>69</v>
      </c>
      <c r="B80" s="88"/>
      <c r="C80" s="59"/>
      <c r="D80" s="89"/>
      <c r="E80" s="79">
        <v>3.472222222222222E-3</v>
      </c>
      <c r="F80" s="80">
        <f>F82-E80</f>
        <v>45876.631944444445</v>
      </c>
    </row>
    <row r="81" spans="1:6" s="17" customFormat="1" x14ac:dyDescent="0.2">
      <c r="A81" s="86" t="s">
        <v>44</v>
      </c>
      <c r="B81" s="58"/>
      <c r="C81" s="59"/>
      <c r="D81" s="89"/>
      <c r="E81" s="61"/>
      <c r="F81" s="62"/>
    </row>
    <row r="82" spans="1:6" s="17" customFormat="1" x14ac:dyDescent="0.2">
      <c r="A82" s="86" t="s">
        <v>45</v>
      </c>
      <c r="B82" s="58"/>
      <c r="C82" s="59">
        <v>240</v>
      </c>
      <c r="D82" s="89"/>
      <c r="E82" s="61">
        <v>1.0416666666666666E-2</v>
      </c>
      <c r="F82" s="62">
        <f>F83-E82</f>
        <v>45876.635416666664</v>
      </c>
    </row>
    <row r="83" spans="1:6" s="17" customFormat="1" x14ac:dyDescent="0.2">
      <c r="A83" s="86" t="s">
        <v>46</v>
      </c>
      <c r="B83" s="87"/>
      <c r="C83" s="59">
        <v>210</v>
      </c>
      <c r="D83" s="82" t="s">
        <v>42</v>
      </c>
      <c r="E83" s="61">
        <v>2.0833333333333332E-2</v>
      </c>
      <c r="F83" s="62">
        <f>F84-E83</f>
        <v>45876.645833333328</v>
      </c>
    </row>
    <row r="84" spans="1:6" s="17" customFormat="1" x14ac:dyDescent="0.2">
      <c r="A84" s="86" t="s">
        <v>43</v>
      </c>
      <c r="B84" s="87"/>
      <c r="C84" s="59"/>
      <c r="D84" s="89"/>
      <c r="E84" s="61"/>
      <c r="F84" s="62">
        <f>F3+F4</f>
        <v>45876.666666666664</v>
      </c>
    </row>
    <row r="85" spans="1:6" s="17" customFormat="1" x14ac:dyDescent="0.2">
      <c r="F85" s="95"/>
    </row>
    <row r="87" spans="1:6" ht="25.5" customHeight="1" x14ac:dyDescent="0.2">
      <c r="A87" s="120" t="s">
        <v>78</v>
      </c>
      <c r="D87" s="106" t="s">
        <v>81</v>
      </c>
      <c r="E87" s="107"/>
      <c r="F87" s="107"/>
    </row>
    <row r="88" spans="1:6" x14ac:dyDescent="0.2">
      <c r="A88" s="5" t="s">
        <v>72</v>
      </c>
      <c r="D88" s="107"/>
      <c r="E88" s="107"/>
      <c r="F88" s="107"/>
    </row>
    <row r="89" spans="1:6" x14ac:dyDescent="0.2">
      <c r="A89" s="5" t="s">
        <v>73</v>
      </c>
      <c r="D89" s="107"/>
      <c r="E89" s="107"/>
      <c r="F89" s="107"/>
    </row>
    <row r="90" spans="1:6" x14ac:dyDescent="0.2">
      <c r="A90" s="5" t="s">
        <v>74</v>
      </c>
    </row>
    <row r="91" spans="1:6" x14ac:dyDescent="0.2">
      <c r="A91" s="5" t="s">
        <v>75</v>
      </c>
    </row>
    <row r="92" spans="1:6" x14ac:dyDescent="0.2">
      <c r="A92" s="5" t="s">
        <v>76</v>
      </c>
    </row>
    <row r="93" spans="1:6" x14ac:dyDescent="0.2">
      <c r="A93" s="5" t="s">
        <v>77</v>
      </c>
    </row>
  </sheetData>
  <sheetProtection algorithmName="SHA-512" hashValue="o5oJchMRUtveGCQxbvoITzTeYdYPsccX5jGe8gcT7wcbSq1CU0+pF4nW0YcQvPmKlShIAdWvwrXYrKNHKcfO3A==" saltValue="3RylB+kiY6zpQX/nXNKfbA==" spinCount="100000" sheet="1" objects="1" scenarios="1"/>
  <mergeCells count="8">
    <mergeCell ref="D87:F89"/>
    <mergeCell ref="D11:F13"/>
    <mergeCell ref="A7:B7"/>
    <mergeCell ref="D7:F7"/>
    <mergeCell ref="A1:F1"/>
    <mergeCell ref="D3:E3"/>
    <mergeCell ref="D4:E4"/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2025-08-07T09:38:43Z</cp:lastPrinted>
  <dcterms:created xsi:type="dcterms:W3CDTF">2025-04-29T22:05:03Z</dcterms:created>
  <dcterms:modified xsi:type="dcterms:W3CDTF">2025-08-07T09:40:38Z</dcterms:modified>
</cp:coreProperties>
</file>