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9" documentId="8_{07128BAF-9455-43AA-B5D4-11ACC6660D14}" xr6:coauthVersionLast="47" xr6:coauthVersionMax="47" xr10:uidLastSave="{62C8C465-2612-444A-BE05-8208BA7CC608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47" i="1"/>
  <c r="B117" i="1"/>
  <c r="B109" i="1"/>
  <c r="B107" i="1"/>
  <c r="B15" i="1"/>
  <c r="A66" i="1"/>
  <c r="D46" i="1"/>
  <c r="B46" i="1" s="1"/>
  <c r="D45" i="1"/>
  <c r="B45" i="1" s="1"/>
  <c r="B118" i="1" s="1"/>
  <c r="E10" i="1"/>
  <c r="E8" i="1"/>
  <c r="E9" i="1"/>
  <c r="D37" i="1"/>
  <c r="A37" i="1"/>
  <c r="D38" i="1"/>
  <c r="B38" i="1" s="1"/>
  <c r="B36" i="1"/>
  <c r="B35" i="1"/>
  <c r="D30" i="1"/>
  <c r="B30" i="1" s="1"/>
  <c r="D28" i="1"/>
  <c r="D26" i="1" s="1"/>
  <c r="B108" i="1"/>
  <c r="B112" i="1"/>
  <c r="D43" i="1" l="1"/>
  <c r="D33" i="1"/>
  <c r="D66" i="1" s="1"/>
  <c r="B37" i="1"/>
  <c r="B33" i="1" s="1"/>
  <c r="B29" i="1" l="1"/>
  <c r="B28" i="1"/>
  <c r="D44" i="1"/>
  <c r="B105" i="1"/>
  <c r="B26" i="1" l="1"/>
  <c r="D41" i="1"/>
  <c r="A59" i="1"/>
  <c r="D61" i="1"/>
  <c r="D62" i="1"/>
  <c r="B62" i="1" s="1"/>
  <c r="D63" i="1"/>
  <c r="B63" i="1" s="1"/>
  <c r="D64" i="1"/>
  <c r="B64" i="1" s="1"/>
  <c r="D65" i="1"/>
  <c r="B65" i="1" s="1"/>
  <c r="F107" i="1"/>
  <c r="G108" i="1"/>
  <c r="G105" i="1"/>
  <c r="B113" i="1"/>
  <c r="G113" i="1" s="1"/>
  <c r="B106" i="1"/>
  <c r="F106" i="1" s="1"/>
  <c r="B104" i="1"/>
  <c r="G104" i="1" s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G121" i="1"/>
  <c r="F121" i="1"/>
  <c r="E121" i="1"/>
  <c r="D121" i="1"/>
  <c r="C121" i="1"/>
  <c r="G120" i="1"/>
  <c r="F120" i="1"/>
  <c r="E120" i="1"/>
  <c r="D120" i="1"/>
  <c r="C120" i="1"/>
  <c r="G119" i="1"/>
  <c r="F119" i="1"/>
  <c r="E119" i="1"/>
  <c r="D119" i="1"/>
  <c r="C119" i="1"/>
  <c r="G118" i="1"/>
  <c r="F118" i="1"/>
  <c r="E118" i="1"/>
  <c r="D118" i="1"/>
  <c r="C118" i="1"/>
  <c r="G117" i="1"/>
  <c r="F117" i="1"/>
  <c r="E117" i="1"/>
  <c r="D117" i="1"/>
  <c r="C117" i="1"/>
  <c r="G116" i="1"/>
  <c r="F116" i="1"/>
  <c r="E116" i="1"/>
  <c r="D116" i="1"/>
  <c r="C116" i="1"/>
  <c r="G114" i="1"/>
  <c r="F114" i="1"/>
  <c r="E114" i="1"/>
  <c r="D114" i="1"/>
  <c r="C114" i="1"/>
  <c r="D52" i="1"/>
  <c r="D51" i="1" s="1"/>
  <c r="D58" i="1" s="1"/>
  <c r="D22" i="1" s="1"/>
  <c r="B61" i="1" l="1"/>
  <c r="C108" i="1"/>
  <c r="D108" i="1"/>
  <c r="C113" i="1"/>
  <c r="D113" i="1"/>
  <c r="C107" i="1"/>
  <c r="G106" i="1"/>
  <c r="E108" i="1"/>
  <c r="F108" i="1"/>
  <c r="E107" i="1"/>
  <c r="G107" i="1"/>
  <c r="D107" i="1"/>
  <c r="E105" i="1"/>
  <c r="F105" i="1"/>
  <c r="E113" i="1"/>
  <c r="F113" i="1"/>
  <c r="C105" i="1"/>
  <c r="D105" i="1"/>
  <c r="C106" i="1"/>
  <c r="D106" i="1"/>
  <c r="E106" i="1"/>
  <c r="C104" i="1"/>
  <c r="D104" i="1"/>
  <c r="E104" i="1"/>
  <c r="F104" i="1"/>
  <c r="C72" i="1"/>
  <c r="A72" i="1"/>
  <c r="B44" i="1"/>
  <c r="B115" i="1" s="1"/>
  <c r="D115" i="1" l="1"/>
  <c r="C115" i="1"/>
  <c r="G115" i="1"/>
  <c r="F115" i="1"/>
  <c r="E115" i="1"/>
  <c r="D72" i="1"/>
  <c r="B43" i="1"/>
  <c r="B41" i="1" l="1"/>
  <c r="B72" i="1" s="1"/>
  <c r="F90" i="1"/>
  <c r="B67" i="1"/>
  <c r="D60" i="1"/>
  <c r="D21" i="1" l="1"/>
  <c r="D70" i="1" s="1"/>
  <c r="B70" i="1" s="1"/>
  <c r="B111" i="1" s="1"/>
  <c r="F89" i="1"/>
  <c r="F87" i="1" s="1"/>
  <c r="F81" i="1" s="1"/>
  <c r="F80" i="1" s="1"/>
  <c r="B74" i="1"/>
  <c r="B60" i="1"/>
  <c r="B21" i="1" s="1"/>
  <c r="B52" i="1"/>
  <c r="B51" i="1"/>
  <c r="G111" i="1" l="1"/>
  <c r="F84" i="1"/>
  <c r="F77" i="1"/>
  <c r="F71" i="1" s="1"/>
  <c r="F69" i="1" s="1"/>
  <c r="F110" i="1"/>
  <c r="E110" i="1"/>
  <c r="C110" i="1"/>
  <c r="D110" i="1"/>
  <c r="G110" i="1"/>
  <c r="F112" i="1"/>
  <c r="E112" i="1"/>
  <c r="D112" i="1"/>
  <c r="C112" i="1"/>
  <c r="G112" i="1"/>
  <c r="E111" i="1" l="1"/>
  <c r="C111" i="1"/>
  <c r="D111" i="1"/>
  <c r="F111" i="1"/>
  <c r="B16" i="1"/>
  <c r="D49" i="1"/>
  <c r="D59" i="1" s="1"/>
  <c r="C109" i="1" l="1"/>
  <c r="C125" i="1" s="1"/>
  <c r="F109" i="1"/>
  <c r="F125" i="1" s="1"/>
  <c r="D109" i="1"/>
  <c r="D125" i="1" s="1"/>
  <c r="G109" i="1"/>
  <c r="G125" i="1" s="1"/>
  <c r="E109" i="1"/>
  <c r="E125" i="1" s="1"/>
  <c r="B66" i="1"/>
  <c r="B59" i="1"/>
  <c r="B58" i="1"/>
  <c r="B22" i="1" s="1"/>
  <c r="B103" i="1" l="1"/>
  <c r="F103" i="1" s="1"/>
  <c r="B56" i="1"/>
  <c r="F6" i="1" s="1"/>
  <c r="D56" i="1"/>
  <c r="B49" i="1"/>
  <c r="F57" i="1" l="1"/>
  <c r="B125" i="1"/>
  <c r="E103" i="1"/>
  <c r="D103" i="1"/>
  <c r="C103" i="1"/>
  <c r="G103" i="1"/>
  <c r="F54" i="1" l="1"/>
  <c r="F50" i="1" s="1"/>
  <c r="F39" i="1"/>
  <c r="F34" i="1" s="1"/>
  <c r="F31" i="1" s="1"/>
  <c r="F47" i="1"/>
  <c r="F42" i="1" s="1"/>
  <c r="B127" i="1"/>
  <c r="B94" i="1" s="1"/>
  <c r="B97" i="1" l="1"/>
  <c r="B98" i="1"/>
  <c r="B96" i="1"/>
  <c r="B99" i="1"/>
  <c r="B95" i="1"/>
  <c r="F27" i="1" l="1"/>
</calcChain>
</file>

<file path=xl/sharedStrings.xml><?xml version="1.0" encoding="utf-8"?>
<sst xmlns="http://schemas.openxmlformats.org/spreadsheetml/2006/main" count="162" uniqueCount="99">
  <si>
    <t xml:space="preserve">Rezept individuell anpassen über die grün gerahmten Felder. </t>
  </si>
  <si>
    <t xml:space="preserve">Datum: An welchem Tag möchte ich backen? </t>
  </si>
  <si>
    <t>TT:MM &gt;&gt;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</si>
  <si>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</si>
  <si>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</si>
  <si>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</si>
  <si>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</si>
  <si>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</si>
  <si>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</si>
  <si>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</si>
  <si>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</si>
  <si>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</si>
  <si>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</si>
  <si>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</si>
  <si>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Dinkelvollkornmehl</t>
  </si>
  <si>
    <t xml:space="preserve">Weizenvollkornmehl </t>
  </si>
  <si>
    <t>Roggenvollkornmehl</t>
  </si>
  <si>
    <t>Summe muss 100 % sein</t>
  </si>
  <si>
    <t>Aktive Zubereitungszeit:</t>
  </si>
  <si>
    <t>Flexible Quell- und Reifezeit: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</si>
  <si>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</si>
  <si>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</si>
  <si>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</si>
  <si>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</si>
  <si>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</si>
  <si>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</si>
  <si>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</si>
  <si>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</si>
  <si>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1. Vorstufen und -teige</t>
  </si>
  <si>
    <t>Folgende Zutaten abwiegen und mischen</t>
  </si>
  <si>
    <t>Wasser</t>
  </si>
  <si>
    <t>(Geschrotete) Leinsaat</t>
  </si>
  <si>
    <t>Quellzeit</t>
  </si>
  <si>
    <t>Folgende Zutaten abwiegen, überbrühen, umrühren</t>
  </si>
  <si>
    <t>(Geröstetes) Altbrot</t>
  </si>
  <si>
    <t>Fortsetzung auf der nächsten Seite.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</si>
  <si>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</si>
  <si>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</si>
  <si>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</si>
  <si>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</si>
  <si>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</si>
  <si>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</si>
  <si>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</si>
  <si>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4. Stückgare</t>
  </si>
  <si>
    <t>Anbacken</t>
  </si>
  <si>
    <t>Schwaden nach 10 Minuten ablassen oder Topf-Deckel nach halber Backzeit entfernen</t>
  </si>
  <si>
    <t>Ausbacken</t>
  </si>
  <si>
    <t>Nährwerte je 100g Brot:</t>
  </si>
  <si>
    <t>Energie</t>
  </si>
  <si>
    <t>Kohlehydrate</t>
  </si>
  <si>
    <t>Eiweiß</t>
  </si>
  <si>
    <t>Ballaststoffe</t>
  </si>
  <si>
    <t>Fett</t>
  </si>
  <si>
    <t>Eingaben Rezept</t>
  </si>
  <si>
    <t>Nährwerttabelle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</si>
  <si>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</si>
  <si>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</si>
  <si>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</si>
  <si>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</si>
  <si>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</si>
  <si>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</si>
  <si>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</si>
  <si>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</si>
  <si>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</si>
  <si>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</si>
  <si>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</si>
  <si>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</si>
  <si>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</si>
  <si>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</si>
  <si>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</si>
  <si>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</si>
  <si>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</si>
  <si>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</si>
  <si>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Zutaten mischen</t>
  </si>
  <si>
    <t>5. Backen</t>
  </si>
  <si>
    <t>28 - 32 Stunden</t>
  </si>
  <si>
    <t>ca. 1 Stunde</t>
  </si>
  <si>
    <r>
      <t>Saaten-Sauerteigbrot</t>
    </r>
    <r>
      <rPr>
        <sz val="10"/>
        <rFont val="Tahoma"/>
        <family val="2"/>
      </rPr>
      <t xml:space="preserve">
Dieses Rezept eignet sich für Dinkel-/Weizen- und Roggen(misch)brote in Bioqualität.</t>
    </r>
  </si>
  <si>
    <t>Roggen-VK in Vorstufe 1a</t>
  </si>
  <si>
    <t>Folgende Zutaten abwiegen, umrühren</t>
  </si>
  <si>
    <t>Sauerteig-Anstellgut</t>
  </si>
  <si>
    <t>1.a Sauerteig-Starter</t>
  </si>
  <si>
    <t>1.b Salz-Sauerteig</t>
  </si>
  <si>
    <t>Sobald das Wasser im Brot verquollen, die Masse pürieren bis keine Stückchen mehr zu sehen sind.</t>
  </si>
  <si>
    <t>1.c Quellstück: Saaten/Focken</t>
  </si>
  <si>
    <t>(Geröstete) Haferflocken</t>
  </si>
  <si>
    <t>(Geröstete) Sonnenblumenkerne</t>
  </si>
  <si>
    <t>Weitere Vorstufen insgesamt max. 30%</t>
  </si>
  <si>
    <t>Abschließend Quellstück schonend einkneten. Es entsteht ein klebriger Teig mit geschwächtem Teiggerüst.</t>
  </si>
  <si>
    <t>Mehl im Sauerteig</t>
  </si>
  <si>
    <t>Kneten bis zum Fenstertest. Es entsteht ein Teig der noch recht fest ist.</t>
  </si>
  <si>
    <t>Teiglinge abstechen und formen</t>
  </si>
  <si>
    <t>3. Stockgare im Kessel</t>
  </si>
  <si>
    <t>Backstein aufheizen</t>
  </si>
  <si>
    <t>Teigling einschneiden und nach Belieben mit Saaten/Flocken bestreuen</t>
  </si>
  <si>
    <t>Teigling mit Wasser besprühen, in Backofen schieben und sofort schwaden</t>
  </si>
  <si>
    <t>Beispiel: Bei 800g-Teiglingen dauert die Backzeit ca. 45 Minuten</t>
  </si>
  <si>
    <t>Stückgare im Kasten (Schluss unten) bis das Volumen sichtbar zugenommen hat</t>
  </si>
  <si>
    <t>1.d Brüh-/Kochstück: Röstbrot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</si>
</sst>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hair">
        <color theme="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4" fillId="3" borderId="1" xfId="0" applyNumberFormat="1" applyFont="1" applyFill="1" applyBorder="1" applyAlignment="1" applyProtection="1">
      <alignment horizontal="right"/>
      <protection hidden="1"/>
    </xf>
    <xf numFmtId="1" fontId="14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3" fillId="0" borderId="1" xfId="0" applyNumberFormat="1" applyFont="1" applyBorder="1" applyAlignment="1" applyProtection="1">
      <alignment horizontal="right"/>
      <protection hidden="1"/>
    </xf>
    <xf numFmtId="9" fontId="15" fillId="0" borderId="1" xfId="0" applyNumberFormat="1" applyFont="1" applyBorder="1" applyProtection="1">
      <protection hidden="1"/>
    </xf>
    <xf numFmtId="169" fontId="15" fillId="0" borderId="1" xfId="0" applyNumberFormat="1" applyFont="1" applyBorder="1" applyAlignment="1" applyProtection="1">
      <alignment horizontal="right"/>
      <protection hidden="1"/>
    </xf>
    <xf numFmtId="168" fontId="15" fillId="0" borderId="1" xfId="0" applyNumberFormat="1" applyFont="1" applyBorder="1" applyProtection="1">
      <protection hidden="1"/>
    </xf>
    <xf numFmtId="0" fontId="15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6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7" fillId="0" borderId="1" xfId="0" applyNumberFormat="1" applyFont="1" applyBorder="1"/>
    <xf numFmtId="9" fontId="17" fillId="0" borderId="0" xfId="0" applyNumberFormat="1" applyFont="1"/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5" fillId="0" borderId="1" xfId="0" applyNumberFormat="1" applyFont="1" applyBorder="1" applyAlignment="1" applyProtection="1">
      <alignment horizontal="right"/>
      <protection hidden="1"/>
    </xf>
    <xf numFmtId="165" fontId="15" fillId="0" borderId="1" xfId="0" applyNumberFormat="1" applyFont="1" applyBorder="1" applyAlignment="1" applyProtection="1">
      <alignment horizontal="center"/>
      <protection hidden="1"/>
    </xf>
    <xf numFmtId="170" fontId="15" fillId="0" borderId="1" xfId="0" applyNumberFormat="1" applyFont="1" applyBorder="1" applyAlignment="1" applyProtection="1">
      <alignment horizontal="center"/>
      <protection hidden="1"/>
    </xf>
    <xf numFmtId="0" fontId="18" fillId="0" borderId="0" xfId="0" applyFont="1"/>
    <xf numFmtId="171" fontId="0" fillId="0" borderId="0" xfId="0" applyNumberFormat="1"/>
    <xf numFmtId="172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9" fontId="17" fillId="0" borderId="8" xfId="0" applyNumberFormat="1" applyFont="1" applyBorder="1" applyAlignment="1">
      <alignment vertical="center" wrapText="1"/>
    </xf>
    <xf numFmtId="9" fontId="17" fillId="0" borderId="0" xfId="0" applyNumberFormat="1" applyFont="1" applyAlignment="1">
      <alignment vertical="center"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2" fillId="2" borderId="5" xfId="0" applyFont="1" applyFill="1" applyBorder="1"/>
    <xf numFmtId="9" fontId="2" fillId="2" borderId="15" xfId="0" applyNumberFormat="1" applyFont="1" applyFill="1" applyBorder="1"/>
    <xf numFmtId="0" fontId="6" fillId="0" borderId="1" xfId="0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171" fontId="19" fillId="0" borderId="0" xfId="0" applyNumberFormat="1" applyFont="1"/>
    <xf numFmtId="172" fontId="19" fillId="0" borderId="0" xfId="0" applyNumberFormat="1" applyFont="1"/>
    <xf numFmtId="0" fontId="21" fillId="0" borderId="0" xfId="0" applyFont="1"/>
    <xf numFmtId="172" fontId="20" fillId="0" borderId="0" xfId="0" applyNumberFormat="1" applyFont="1"/>
    <xf numFmtId="0" fontId="20" fillId="0" borderId="9" xfId="0" applyFont="1" applyBorder="1"/>
    <xf numFmtId="173" fontId="19" fillId="0" borderId="10" xfId="0" applyNumberFormat="1" applyFont="1" applyBorder="1"/>
    <xf numFmtId="0" fontId="20" fillId="0" borderId="11" xfId="0" applyFont="1" applyBorder="1"/>
    <xf numFmtId="173" fontId="19" fillId="0" borderId="12" xfId="0" applyNumberFormat="1" applyFont="1" applyBorder="1"/>
    <xf numFmtId="0" fontId="20" fillId="0" borderId="13" xfId="0" applyFont="1" applyBorder="1"/>
    <xf numFmtId="173" fontId="19" fillId="0" borderId="14" xfId="0" applyNumberFormat="1" applyFont="1" applyBorder="1"/>
    <xf numFmtId="173" fontId="19" fillId="0" borderId="0" xfId="0" applyNumberFormat="1" applyFont="1"/>
    <xf numFmtId="9" fontId="19" fillId="0" borderId="0" xfId="0" applyNumberFormat="1" applyFont="1"/>
    <xf numFmtId="166" fontId="15" fillId="0" borderId="1" xfId="0" applyNumberFormat="1" applyFont="1" applyBorder="1" applyAlignment="1" applyProtection="1">
      <alignment horizontal="right"/>
      <protection hidden="1"/>
    </xf>
    <xf numFmtId="9" fontId="5" fillId="3" borderId="3" xfId="0" applyNumberFormat="1" applyFont="1" applyFill="1" applyBorder="1" applyProtection="1"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172" fontId="15" fillId="0" borderId="1" xfId="0" applyNumberFormat="1" applyFont="1" applyBorder="1" applyAlignment="1" applyProtection="1">
      <alignment horizontal="right"/>
      <protection hidden="1"/>
    </xf>
    <xf numFmtId="167" fontId="13" fillId="0" borderId="2" xfId="0" applyNumberFormat="1" applyFont="1" applyBorder="1" applyAlignment="1" applyProtection="1">
      <alignment horizontal="right"/>
      <protection hidden="1"/>
    </xf>
    <xf numFmtId="0" fontId="23" fillId="0" borderId="1" xfId="0" applyFont="1" applyBorder="1"/>
    <xf numFmtId="9" fontId="6" fillId="3" borderId="4" xfId="0" applyNumberFormat="1" applyFont="1" applyFill="1" applyBorder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2" fillId="2" borderId="5" xfId="0" applyNumberFormat="1" applyFont="1" applyFill="1" applyBorder="1" applyAlignment="1">
      <alignment horizontal="left" vertical="top" wrapText="1"/>
    </xf>
    <xf numFmtId="9" fontId="22" fillId="2" borderId="6" xfId="0" applyNumberFormat="1" applyFont="1" applyFill="1" applyBorder="1" applyAlignment="1">
      <alignment horizontal="left" vertical="top" wrapText="1"/>
    </xf>
    <xf numFmtId="9" fontId="22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3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30"/>
  <sheetViews>
    <sheetView tabSelected="1" topLeftCell="A18" zoomScale="135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3.75" customHeight="1" thickBot="1" x14ac:dyDescent="0.3">
      <c r="A1" s="136" t="s">
        <v>77</v>
      </c>
      <c r="B1" s="137"/>
      <c r="C1" s="137"/>
      <c r="D1" s="137"/>
      <c r="E1" s="137"/>
      <c r="F1" s="137"/>
      <c r="K1" s="5"/>
    </row>
    <row r="2" spans="1:11" ht="13" thickBot="1" x14ac:dyDescent="0.3">
      <c r="A2" s="140" t="s">
        <v>0</v>
      </c>
      <c r="B2" s="141"/>
      <c r="C2" s="141"/>
      <c r="D2" s="141"/>
      <c r="E2" s="141"/>
      <c r="F2" s="142"/>
    </row>
    <row r="3" spans="1:11" ht="13" thickBot="1" x14ac:dyDescent="0.3">
      <c r="A3" s="6" t="s">
        <v>1</v>
      </c>
      <c r="B3" s="6"/>
      <c r="C3" s="6"/>
      <c r="D3" s="138" t="s">
        <v>2</v>
      </c>
      <c r="E3" s="138"/>
      <c r="F3" s="7">
        <v>45967</v>
      </c>
    </row>
    <row r="4" spans="1:11" ht="13" thickBot="1" x14ac:dyDescent="0.3">
      <c r="A4" s="8" t="s">
        <v>3</v>
      </c>
      <c r="B4" s="8"/>
      <c r="C4" s="8"/>
      <c r="D4" s="139" t="s">
        <v>4</v>
      </c>
      <c r="E4" s="139"/>
      <c r="F4" s="9">
        <v>0.625</v>
      </c>
    </row>
    <row r="5" spans="1:11" ht="13" thickBot="1" x14ac:dyDescent="0.3">
      <c r="A5" s="8" t="s">
        <v>5</v>
      </c>
      <c r="B5" s="8"/>
      <c r="C5" s="8"/>
      <c r="D5" s="109"/>
      <c r="E5" s="109" t="s">
        <v>6</v>
      </c>
      <c r="F5" s="10">
        <v>400</v>
      </c>
    </row>
    <row r="6" spans="1:11" s="79" customFormat="1" ht="33" customHeight="1" thickBot="1" x14ac:dyDescent="0.4">
      <c r="A6" s="1"/>
      <c r="B6" s="1"/>
      <c r="C6" s="1"/>
      <c r="D6" s="1"/>
      <c r="E6" s="2" t="s">
        <v>7</v>
      </c>
      <c r="F6" s="3">
        <f>ROUNDDOWN(B56*87%,-1)</f>
        <v>740</v>
      </c>
    </row>
    <row r="7" spans="1:11" ht="13" thickBot="1" x14ac:dyDescent="0.3">
      <c r="A7" s="140" t="s">
        <v>8</v>
      </c>
      <c r="B7" s="142"/>
      <c r="C7" s="11"/>
      <c r="D7" s="143" t="s">
        <v>87</v>
      </c>
      <c r="E7" s="144"/>
      <c r="F7" s="145"/>
    </row>
    <row r="8" spans="1:11" ht="13" thickBot="1" x14ac:dyDescent="0.3">
      <c r="A8" s="6" t="s">
        <v>9</v>
      </c>
      <c r="B8" s="12">
        <v>0.2</v>
      </c>
      <c r="C8" s="11"/>
      <c r="D8" s="132" t="s">
        <v>10</v>
      </c>
      <c r="E8" s="83" t="str">
        <f>IF(F8&lt;5.01%," ","max.5%")</f>
        <v xml:space="preserve"> </v>
      </c>
      <c r="F8" s="12">
        <v>0</v>
      </c>
    </row>
    <row r="9" spans="1:11" ht="13" thickBot="1" x14ac:dyDescent="0.3">
      <c r="A9" s="8" t="s">
        <v>11</v>
      </c>
      <c r="B9" s="12">
        <v>0.2</v>
      </c>
      <c r="C9" s="11"/>
      <c r="D9" s="132" t="s">
        <v>59</v>
      </c>
      <c r="E9" s="83" t="str">
        <f>IF(F9&lt;10.01%," ","max.10%")</f>
        <v xml:space="preserve"> </v>
      </c>
      <c r="F9" s="12">
        <v>0.08</v>
      </c>
    </row>
    <row r="10" spans="1:11" ht="13" thickBot="1" x14ac:dyDescent="0.3">
      <c r="A10" s="8" t="s">
        <v>12</v>
      </c>
      <c r="B10" s="12">
        <v>0</v>
      </c>
      <c r="C10" s="11"/>
      <c r="D10" s="132" t="s">
        <v>62</v>
      </c>
      <c r="E10" s="83" t="str">
        <f t="shared" ref="E10" si="0">IF(F10&lt;10.01%," ","max.10%")</f>
        <v xml:space="preserve"> </v>
      </c>
      <c r="F10" s="12">
        <v>0.05</v>
      </c>
    </row>
    <row r="11" spans="1:11" ht="13" thickBot="1" x14ac:dyDescent="0.3">
      <c r="A11" s="36" t="s">
        <v>14</v>
      </c>
      <c r="B11" s="85">
        <v>0.25</v>
      </c>
      <c r="C11" s="11"/>
      <c r="D11" s="132" t="s">
        <v>61</v>
      </c>
      <c r="E11" s="83"/>
      <c r="F11" s="12">
        <v>0.12</v>
      </c>
    </row>
    <row r="12" spans="1:11" ht="13" customHeight="1" thickBot="1" x14ac:dyDescent="0.3">
      <c r="A12" s="36" t="s">
        <v>15</v>
      </c>
      <c r="B12" s="85">
        <v>0</v>
      </c>
      <c r="C12" s="11"/>
      <c r="D12" s="134" t="s">
        <v>13</v>
      </c>
      <c r="E12" s="134"/>
      <c r="F12" s="134"/>
    </row>
    <row r="13" spans="1:11" ht="13" thickBot="1" x14ac:dyDescent="0.3">
      <c r="A13" s="36" t="s">
        <v>16</v>
      </c>
      <c r="B13" s="85">
        <v>0</v>
      </c>
      <c r="C13" s="11"/>
      <c r="D13" s="134"/>
      <c r="E13" s="134"/>
      <c r="F13" s="134"/>
    </row>
    <row r="14" spans="1:11" ht="13" thickBot="1" x14ac:dyDescent="0.3">
      <c r="A14" s="140" t="s">
        <v>89</v>
      </c>
      <c r="B14" s="142"/>
      <c r="C14" s="11"/>
      <c r="D14" s="134"/>
      <c r="E14" s="134"/>
      <c r="F14" s="134"/>
    </row>
    <row r="15" spans="1:11" ht="13" thickBot="1" x14ac:dyDescent="0.3">
      <c r="A15" s="36" t="s">
        <v>78</v>
      </c>
      <c r="B15" s="133">
        <f>D29+D36</f>
        <v>0.34700000000000003</v>
      </c>
      <c r="C15" s="100"/>
      <c r="D15" s="101"/>
      <c r="E15" s="101"/>
      <c r="F15" s="101"/>
    </row>
    <row r="16" spans="1:11" ht="13" thickBot="1" x14ac:dyDescent="0.3">
      <c r="A16" s="107" t="s">
        <v>17</v>
      </c>
      <c r="B16" s="108">
        <f>SUM(B8:B15)</f>
        <v>0.99700000000000011</v>
      </c>
      <c r="C16" s="84"/>
      <c r="D16" s="14"/>
      <c r="E16" s="14"/>
      <c r="F16" s="15"/>
    </row>
    <row r="17" spans="1:7" x14ac:dyDescent="0.25">
      <c r="A17" s="16"/>
      <c r="C17" s="11"/>
      <c r="F17" s="13"/>
    </row>
    <row r="18" spans="1:7" s="16" customFormat="1" x14ac:dyDescent="0.25">
      <c r="C18" s="17" t="s">
        <v>18</v>
      </c>
      <c r="F18" s="18" t="s">
        <v>76</v>
      </c>
    </row>
    <row r="19" spans="1:7" s="16" customFormat="1" x14ac:dyDescent="0.25">
      <c r="C19" s="16" t="s">
        <v>19</v>
      </c>
      <c r="F19" s="82" t="s">
        <v>75</v>
      </c>
    </row>
    <row r="20" spans="1:7" s="16" customFormat="1" x14ac:dyDescent="0.25"/>
    <row r="21" spans="1:7" s="16" customFormat="1" x14ac:dyDescent="0.25">
      <c r="A21" s="19" t="s">
        <v>20</v>
      </c>
      <c r="B21" s="20">
        <f>ROUNDUP(B29+B36+B60+B61+B62+B63+B64+B65,-1)</f>
        <v>400</v>
      </c>
      <c r="C21" s="21" t="s">
        <v>21</v>
      </c>
      <c r="D21" s="22">
        <f>D29+D36+D60+D61+D62+D63+D64+D65</f>
        <v>0.99700000000000011</v>
      </c>
      <c r="E21" s="23"/>
      <c r="F21" s="24"/>
    </row>
    <row r="22" spans="1:7" s="16" customFormat="1" x14ac:dyDescent="0.25">
      <c r="A22" s="19" t="s">
        <v>22</v>
      </c>
      <c r="B22" s="20">
        <f>B28+B35+B43+B51+B58</f>
        <v>350.8</v>
      </c>
      <c r="C22" s="21" t="s">
        <v>21</v>
      </c>
      <c r="D22" s="22">
        <f>D28+D35+D51+D43+D58</f>
        <v>0.88009999999999988</v>
      </c>
      <c r="E22" s="20"/>
      <c r="F22" s="25"/>
      <c r="G22" s="54"/>
    </row>
    <row r="23" spans="1:7" s="16" customFormat="1" x14ac:dyDescent="0.25">
      <c r="B23" s="26"/>
      <c r="C23" s="27"/>
      <c r="D23" s="28"/>
      <c r="E23" s="29"/>
      <c r="F23" s="30"/>
    </row>
    <row r="24" spans="1:7" s="31" customFormat="1" x14ac:dyDescent="0.35">
      <c r="B24" s="32" t="s">
        <v>23</v>
      </c>
      <c r="C24" s="33" t="s">
        <v>24</v>
      </c>
      <c r="D24" s="34" t="s">
        <v>25</v>
      </c>
      <c r="E24" s="35" t="s">
        <v>26</v>
      </c>
      <c r="F24" s="35" t="s">
        <v>27</v>
      </c>
    </row>
    <row r="25" spans="1:7" s="42" customFormat="1" x14ac:dyDescent="0.25">
      <c r="A25" s="36" t="s">
        <v>28</v>
      </c>
      <c r="B25" s="37"/>
      <c r="C25" s="38"/>
      <c r="D25" s="39"/>
      <c r="E25" s="40"/>
      <c r="F25" s="41"/>
    </row>
    <row r="26" spans="1:7" s="16" customFormat="1" x14ac:dyDescent="0.25">
      <c r="A26" s="36" t="s">
        <v>81</v>
      </c>
      <c r="B26" s="43">
        <f>SUM(B28:B29)</f>
        <v>13.600000000000001</v>
      </c>
      <c r="C26" s="44"/>
      <c r="D26" s="45">
        <f>SUM(D28:D30)</f>
        <v>3.7400000000000003E-2</v>
      </c>
      <c r="E26" s="46"/>
      <c r="F26" s="47"/>
    </row>
    <row r="27" spans="1:7" s="17" customFormat="1" x14ac:dyDescent="0.25">
      <c r="A27" s="92" t="s">
        <v>79</v>
      </c>
      <c r="B27" s="93"/>
      <c r="C27" s="94"/>
      <c r="D27" s="95"/>
      <c r="E27" s="65">
        <v>3.472222222222222E-3</v>
      </c>
      <c r="F27" s="66">
        <f>F31-E27</f>
        <v>45966.569444444445</v>
      </c>
    </row>
    <row r="28" spans="1:7" s="16" customFormat="1" x14ac:dyDescent="0.25">
      <c r="A28" s="48" t="s">
        <v>30</v>
      </c>
      <c r="B28" s="49">
        <f>D28*F$5</f>
        <v>6.8000000000000007</v>
      </c>
      <c r="C28" s="50">
        <v>45</v>
      </c>
      <c r="D28" s="51">
        <f>D29</f>
        <v>1.7000000000000001E-2</v>
      </c>
      <c r="E28" s="52"/>
      <c r="F28" s="53"/>
    </row>
    <row r="29" spans="1:7" s="16" customFormat="1" x14ac:dyDescent="0.25">
      <c r="A29" s="128" t="s">
        <v>16</v>
      </c>
      <c r="B29" s="26">
        <f>D29*F$5</f>
        <v>6.8000000000000007</v>
      </c>
      <c r="C29" s="127"/>
      <c r="D29" s="28">
        <v>1.7000000000000001E-2</v>
      </c>
      <c r="E29" s="55"/>
      <c r="F29" s="53"/>
    </row>
    <row r="30" spans="1:7" s="16" customFormat="1" x14ac:dyDescent="0.25">
      <c r="A30" s="128" t="s">
        <v>80</v>
      </c>
      <c r="B30" s="26">
        <f>D30*F$5</f>
        <v>1.36</v>
      </c>
      <c r="C30" s="127">
        <v>5</v>
      </c>
      <c r="D30" s="131">
        <f>D29/5</f>
        <v>3.4000000000000002E-3</v>
      </c>
      <c r="E30" s="55"/>
      <c r="F30" s="53"/>
    </row>
    <row r="31" spans="1:7" s="16" customFormat="1" x14ac:dyDescent="0.25">
      <c r="A31" s="48" t="s">
        <v>32</v>
      </c>
      <c r="B31" s="26"/>
      <c r="C31" s="127">
        <v>21</v>
      </c>
      <c r="D31" s="28"/>
      <c r="E31" s="55">
        <v>0.375</v>
      </c>
      <c r="F31" s="53">
        <f>F34-E31</f>
        <v>45966.572916666664</v>
      </c>
    </row>
    <row r="32" spans="1:7" s="16" customFormat="1" x14ac:dyDescent="0.25">
      <c r="B32" s="26"/>
      <c r="C32" s="27"/>
      <c r="D32" s="28"/>
      <c r="E32" s="55"/>
      <c r="F32" s="80"/>
    </row>
    <row r="33" spans="1:6" s="16" customFormat="1" x14ac:dyDescent="0.25">
      <c r="A33" s="36" t="s">
        <v>82</v>
      </c>
      <c r="B33" s="43">
        <f>SUM(B35:B38)</f>
        <v>279.83999999999997</v>
      </c>
      <c r="C33" s="44"/>
      <c r="D33" s="45">
        <f>SUM(D35:D38)</f>
        <v>0.69960000000000011</v>
      </c>
      <c r="E33" s="46"/>
      <c r="F33" s="47"/>
    </row>
    <row r="34" spans="1:6" s="17" customFormat="1" x14ac:dyDescent="0.25">
      <c r="A34" s="92" t="s">
        <v>79</v>
      </c>
      <c r="B34" s="93"/>
      <c r="C34" s="94"/>
      <c r="D34" s="95"/>
      <c r="E34" s="65">
        <v>3.472222222222222E-3</v>
      </c>
      <c r="F34" s="66">
        <f>F39-E34</f>
        <v>45966.947916666664</v>
      </c>
    </row>
    <row r="35" spans="1:6" s="16" customFormat="1" x14ac:dyDescent="0.25">
      <c r="A35" s="48" t="s">
        <v>30</v>
      </c>
      <c r="B35" s="49">
        <f>D35*F$5</f>
        <v>132</v>
      </c>
      <c r="C35" s="50">
        <v>45</v>
      </c>
      <c r="D35" s="51">
        <v>0.33</v>
      </c>
      <c r="E35" s="52"/>
      <c r="F35" s="53"/>
    </row>
    <row r="36" spans="1:6" s="16" customFormat="1" x14ac:dyDescent="0.25">
      <c r="A36" s="128" t="s">
        <v>16</v>
      </c>
      <c r="B36" s="26">
        <f>D36*F$5</f>
        <v>132</v>
      </c>
      <c r="C36" s="127"/>
      <c r="D36" s="28">
        <v>0.33</v>
      </c>
      <c r="E36" s="55"/>
      <c r="F36" s="53"/>
    </row>
    <row r="37" spans="1:6" s="16" customFormat="1" x14ac:dyDescent="0.25">
      <c r="A37" s="128" t="str">
        <f>A26</f>
        <v>1.a Sauerteig-Starter</v>
      </c>
      <c r="B37" s="26">
        <f>D37*F$5</f>
        <v>13.200000000000001</v>
      </c>
      <c r="C37" s="127">
        <v>5</v>
      </c>
      <c r="D37" s="28">
        <f>D36/10</f>
        <v>3.3000000000000002E-2</v>
      </c>
      <c r="E37" s="55"/>
      <c r="F37" s="53"/>
    </row>
    <row r="38" spans="1:6" s="16" customFormat="1" x14ac:dyDescent="0.25">
      <c r="A38" s="128" t="s">
        <v>40</v>
      </c>
      <c r="B38" s="129">
        <f>D38*F$5</f>
        <v>2.64</v>
      </c>
      <c r="C38" s="127"/>
      <c r="D38" s="131">
        <f>D36*2%</f>
        <v>6.6000000000000008E-3</v>
      </c>
      <c r="E38" s="55"/>
      <c r="F38" s="53"/>
    </row>
    <row r="39" spans="1:6" s="16" customFormat="1" x14ac:dyDescent="0.25">
      <c r="A39" s="48" t="s">
        <v>32</v>
      </c>
      <c r="B39" s="26"/>
      <c r="C39" s="127">
        <v>21</v>
      </c>
      <c r="D39" s="28"/>
      <c r="E39" s="55">
        <v>0.5</v>
      </c>
      <c r="F39" s="53">
        <f>F$57-E39</f>
        <v>45966.951388888883</v>
      </c>
    </row>
    <row r="40" spans="1:6" s="16" customFormat="1" x14ac:dyDescent="0.25">
      <c r="B40" s="26"/>
      <c r="C40" s="27"/>
      <c r="D40" s="28"/>
      <c r="E40" s="55"/>
      <c r="F40" s="80"/>
    </row>
    <row r="41" spans="1:6" s="16" customFormat="1" x14ac:dyDescent="0.25">
      <c r="A41" s="36" t="s">
        <v>84</v>
      </c>
      <c r="B41" s="43">
        <f>SUM(B43:B46)</f>
        <v>242</v>
      </c>
      <c r="C41" s="44">
        <v>21</v>
      </c>
      <c r="D41" s="45">
        <f>SUM(D43:D46)</f>
        <v>0.60499999999999998</v>
      </c>
      <c r="E41" s="46"/>
      <c r="F41" s="47"/>
    </row>
    <row r="42" spans="1:6" s="17" customFormat="1" x14ac:dyDescent="0.25">
      <c r="A42" s="92" t="s">
        <v>29</v>
      </c>
      <c r="B42" s="93"/>
      <c r="C42" s="94"/>
      <c r="D42" s="95"/>
      <c r="E42" s="65">
        <v>1.3888888888888888E-2</v>
      </c>
      <c r="F42" s="66">
        <f>F47-E42</f>
        <v>45966.951388888883</v>
      </c>
    </row>
    <row r="43" spans="1:6" s="16" customFormat="1" x14ac:dyDescent="0.25">
      <c r="A43" s="48" t="s">
        <v>30</v>
      </c>
      <c r="B43" s="49">
        <f>D43*F$5</f>
        <v>142</v>
      </c>
      <c r="C43" s="50">
        <v>16</v>
      </c>
      <c r="D43" s="51">
        <f>D44*2+D45*1.5+D46</f>
        <v>0.35499999999999998</v>
      </c>
      <c r="E43" s="52"/>
      <c r="F43" s="53"/>
    </row>
    <row r="44" spans="1:6" s="16" customFormat="1" x14ac:dyDescent="0.25">
      <c r="A44" s="48" t="s">
        <v>31</v>
      </c>
      <c r="B44" s="49">
        <f>D44*F$5</f>
        <v>32</v>
      </c>
      <c r="C44" s="50"/>
      <c r="D44" s="51">
        <f>F9</f>
        <v>0.08</v>
      </c>
      <c r="E44" s="55"/>
      <c r="F44" s="53"/>
    </row>
    <row r="45" spans="1:6" s="16" customFormat="1" x14ac:dyDescent="0.25">
      <c r="A45" s="48" t="s">
        <v>85</v>
      </c>
      <c r="B45" s="49">
        <f>D45*F$5</f>
        <v>20</v>
      </c>
      <c r="C45" s="50"/>
      <c r="D45" s="51">
        <f>F10</f>
        <v>0.05</v>
      </c>
      <c r="E45" s="55"/>
      <c r="F45" s="53"/>
    </row>
    <row r="46" spans="1:6" s="16" customFormat="1" x14ac:dyDescent="0.25">
      <c r="A46" s="48" t="s">
        <v>86</v>
      </c>
      <c r="B46" s="49">
        <f>D46*F$5</f>
        <v>48</v>
      </c>
      <c r="C46" s="50"/>
      <c r="D46" s="51">
        <f>F11</f>
        <v>0.12</v>
      </c>
      <c r="E46" s="55"/>
      <c r="F46" s="53"/>
    </row>
    <row r="47" spans="1:6" s="16" customFormat="1" x14ac:dyDescent="0.25">
      <c r="A47" s="48" t="s">
        <v>32</v>
      </c>
      <c r="B47" s="49"/>
      <c r="C47" s="50">
        <v>21</v>
      </c>
      <c r="D47" s="51"/>
      <c r="E47" s="55">
        <f>E39-E42</f>
        <v>0.4861111111111111</v>
      </c>
      <c r="F47" s="53">
        <f>F$57-E47</f>
        <v>45966.965277777774</v>
      </c>
    </row>
    <row r="48" spans="1:6" s="16" customFormat="1" x14ac:dyDescent="0.25">
      <c r="B48" s="26"/>
      <c r="C48" s="27"/>
      <c r="D48" s="28"/>
      <c r="E48" s="55"/>
      <c r="F48" s="80"/>
    </row>
    <row r="49" spans="1:6" s="16" customFormat="1" x14ac:dyDescent="0.25">
      <c r="A49" s="36" t="s">
        <v>98</v>
      </c>
      <c r="B49" s="43">
        <f>SUM(B51:B54)</f>
        <v>0</v>
      </c>
      <c r="C49" s="44"/>
      <c r="D49" s="45">
        <f>SUM(D51:D54)</f>
        <v>0</v>
      </c>
      <c r="E49" s="46"/>
      <c r="F49" s="47"/>
    </row>
    <row r="50" spans="1:6" s="17" customFormat="1" x14ac:dyDescent="0.25">
      <c r="A50" s="92" t="s">
        <v>33</v>
      </c>
      <c r="B50" s="93"/>
      <c r="C50" s="94"/>
      <c r="D50" s="95"/>
      <c r="E50" s="65">
        <v>6.9444444444444441E-3</v>
      </c>
      <c r="F50" s="66">
        <f>F54-E50</f>
        <v>45966.965277777774</v>
      </c>
    </row>
    <row r="51" spans="1:6" s="25" customFormat="1" x14ac:dyDescent="0.25">
      <c r="A51" s="48" t="s">
        <v>30</v>
      </c>
      <c r="B51" s="49">
        <f>D51*F$5</f>
        <v>0</v>
      </c>
      <c r="C51" s="50">
        <v>100</v>
      </c>
      <c r="D51" s="51">
        <f>D52*3</f>
        <v>0</v>
      </c>
      <c r="E51" s="52"/>
      <c r="F51" s="53"/>
    </row>
    <row r="52" spans="1:6" s="16" customFormat="1" x14ac:dyDescent="0.25">
      <c r="A52" s="48" t="s">
        <v>34</v>
      </c>
      <c r="B52" s="49">
        <f>D52*F$5</f>
        <v>0</v>
      </c>
      <c r="C52" s="50"/>
      <c r="D52" s="51">
        <f>F8</f>
        <v>0</v>
      </c>
      <c r="E52" s="52"/>
      <c r="F52" s="53"/>
    </row>
    <row r="53" spans="1:6" x14ac:dyDescent="0.25">
      <c r="A53" s="92" t="s">
        <v>83</v>
      </c>
    </row>
    <row r="54" spans="1:6" s="16" customFormat="1" x14ac:dyDescent="0.25">
      <c r="A54" s="58" t="s">
        <v>32</v>
      </c>
      <c r="B54" s="49"/>
      <c r="C54" s="50">
        <v>21</v>
      </c>
      <c r="D54" s="51"/>
      <c r="E54" s="52">
        <f>E47-E50</f>
        <v>0.47916666666666669</v>
      </c>
      <c r="F54" s="53">
        <f>F57-E54</f>
        <v>45966.972222222219</v>
      </c>
    </row>
    <row r="55" spans="1:6" s="16" customFormat="1" x14ac:dyDescent="0.25">
      <c r="A55" s="126"/>
      <c r="B55" s="26"/>
      <c r="C55" s="127"/>
      <c r="D55" s="28"/>
      <c r="E55" s="55"/>
      <c r="F55" s="80" t="s">
        <v>35</v>
      </c>
    </row>
    <row r="56" spans="1:6" s="42" customFormat="1" x14ac:dyDescent="0.25">
      <c r="A56" s="125" t="s">
        <v>36</v>
      </c>
      <c r="B56" s="37">
        <f>SUM(B58:B72)-B67</f>
        <v>859.11760000000004</v>
      </c>
      <c r="C56" s="38"/>
      <c r="D56" s="39">
        <f>SUM(D58:D69)</f>
        <v>1.5297000000000003</v>
      </c>
      <c r="E56" s="40"/>
      <c r="F56" s="41"/>
    </row>
    <row r="57" spans="1:6" s="17" customFormat="1" x14ac:dyDescent="0.25">
      <c r="A57" s="92" t="s">
        <v>29</v>
      </c>
      <c r="B57" s="93"/>
      <c r="C57" s="94"/>
      <c r="D57" s="95"/>
      <c r="E57" s="65">
        <v>6.9444444444444441E-3</v>
      </c>
      <c r="F57" s="66">
        <f>F69-E57</f>
        <v>45967.451388888883</v>
      </c>
    </row>
    <row r="58" spans="1:6" s="16" customFormat="1" x14ac:dyDescent="0.25">
      <c r="A58" s="56" t="s">
        <v>30</v>
      </c>
      <c r="B58" s="49">
        <f>ROUNDDOWN((D58*F$5),-1)</f>
        <v>70</v>
      </c>
      <c r="C58" s="50">
        <v>45</v>
      </c>
      <c r="D58" s="51">
        <f>B8*60%+B9*65%+B10*70%+B11*70%+B12*75%+(B13+B15)*80%-(D28+D35)-(D51+D43)*50%</f>
        <v>0.17809999999999998</v>
      </c>
      <c r="E58" s="52"/>
      <c r="F58" s="53"/>
    </row>
    <row r="59" spans="1:6" s="16" customFormat="1" x14ac:dyDescent="0.25">
      <c r="A59" s="56" t="str">
        <f>A49</f>
        <v>1.d Brüh-/Kochstück: Röstbrot</v>
      </c>
      <c r="B59" s="49">
        <f>D59*F$5</f>
        <v>0</v>
      </c>
      <c r="C59" s="50">
        <v>21</v>
      </c>
      <c r="D59" s="51">
        <f>D49</f>
        <v>0</v>
      </c>
      <c r="E59" s="52"/>
      <c r="F59" s="53"/>
    </row>
    <row r="60" spans="1:6" s="16" customFormat="1" x14ac:dyDescent="0.25">
      <c r="A60" s="48" t="s">
        <v>9</v>
      </c>
      <c r="B60" s="49">
        <f t="shared" ref="B60:B74" si="1">D60*F$5</f>
        <v>80</v>
      </c>
      <c r="C60" s="50"/>
      <c r="D60" s="51">
        <f t="shared" ref="D60:D65" si="2">B8</f>
        <v>0.2</v>
      </c>
      <c r="E60" s="52"/>
      <c r="F60" s="53"/>
    </row>
    <row r="61" spans="1:6" s="16" customFormat="1" x14ac:dyDescent="0.25">
      <c r="A61" s="48" t="s">
        <v>11</v>
      </c>
      <c r="B61" s="49">
        <f t="shared" si="1"/>
        <v>80</v>
      </c>
      <c r="C61" s="50"/>
      <c r="D61" s="51">
        <f t="shared" si="2"/>
        <v>0.2</v>
      </c>
      <c r="E61" s="52"/>
      <c r="F61" s="53"/>
    </row>
    <row r="62" spans="1:6" s="16" customFormat="1" x14ac:dyDescent="0.25">
      <c r="A62" s="48" t="s">
        <v>12</v>
      </c>
      <c r="B62" s="49">
        <f t="shared" si="1"/>
        <v>0</v>
      </c>
      <c r="C62" s="50"/>
      <c r="D62" s="51">
        <f t="shared" si="2"/>
        <v>0</v>
      </c>
      <c r="E62" s="52"/>
      <c r="F62" s="53"/>
    </row>
    <row r="63" spans="1:6" s="16" customFormat="1" x14ac:dyDescent="0.25">
      <c r="A63" s="48" t="s">
        <v>14</v>
      </c>
      <c r="B63" s="49">
        <f t="shared" si="1"/>
        <v>100</v>
      </c>
      <c r="C63" s="50"/>
      <c r="D63" s="51">
        <f t="shared" si="2"/>
        <v>0.25</v>
      </c>
      <c r="E63" s="52"/>
      <c r="F63" s="53"/>
    </row>
    <row r="64" spans="1:6" s="16" customFormat="1" x14ac:dyDescent="0.25">
      <c r="A64" s="48" t="s">
        <v>37</v>
      </c>
      <c r="B64" s="49">
        <f t="shared" si="1"/>
        <v>0</v>
      </c>
      <c r="C64" s="50"/>
      <c r="D64" s="51">
        <f t="shared" si="2"/>
        <v>0</v>
      </c>
      <c r="E64" s="52"/>
      <c r="F64" s="53"/>
    </row>
    <row r="65" spans="1:8" s="16" customFormat="1" x14ac:dyDescent="0.25">
      <c r="A65" s="48" t="s">
        <v>16</v>
      </c>
      <c r="B65" s="49">
        <f t="shared" si="1"/>
        <v>0</v>
      </c>
      <c r="C65" s="50"/>
      <c r="D65" s="51">
        <f t="shared" si="2"/>
        <v>0</v>
      </c>
      <c r="E65" s="52"/>
      <c r="F65" s="53"/>
    </row>
    <row r="66" spans="1:8" s="16" customFormat="1" x14ac:dyDescent="0.25">
      <c r="A66" s="56" t="str">
        <f>A33</f>
        <v>1.b Salz-Sauerteig</v>
      </c>
      <c r="B66" s="49">
        <f>D66*F$5</f>
        <v>279.84000000000003</v>
      </c>
      <c r="C66" s="50">
        <v>21</v>
      </c>
      <c r="D66" s="51">
        <f>D33</f>
        <v>0.69960000000000011</v>
      </c>
      <c r="E66" s="52"/>
      <c r="F66" s="53"/>
      <c r="H66" s="59"/>
    </row>
    <row r="67" spans="1:8" s="64" customFormat="1" x14ac:dyDescent="0.25">
      <c r="A67" s="61" t="s">
        <v>38</v>
      </c>
      <c r="B67" s="130">
        <f>D67*F$5</f>
        <v>0.8</v>
      </c>
      <c r="C67" s="63"/>
      <c r="D67" s="86">
        <v>2E-3</v>
      </c>
      <c r="E67" s="87"/>
      <c r="F67" s="88"/>
    </row>
    <row r="68" spans="1:8" s="64" customFormat="1" x14ac:dyDescent="0.25">
      <c r="A68" s="48" t="s">
        <v>73</v>
      </c>
      <c r="B68" s="124"/>
      <c r="C68" s="63"/>
      <c r="D68" s="86"/>
      <c r="E68" s="87"/>
      <c r="F68" s="88"/>
    </row>
    <row r="69" spans="1:8" s="16" customFormat="1" x14ac:dyDescent="0.25">
      <c r="A69" s="48" t="s">
        <v>39</v>
      </c>
      <c r="B69" s="49"/>
      <c r="C69" s="50"/>
      <c r="D69" s="51"/>
      <c r="E69" s="52">
        <v>2.0833333333333332E-2</v>
      </c>
      <c r="F69" s="53">
        <f>F71-E69</f>
        <v>45967.458333333328</v>
      </c>
    </row>
    <row r="70" spans="1:8" s="16" customFormat="1" x14ac:dyDescent="0.25">
      <c r="A70" s="48" t="s">
        <v>40</v>
      </c>
      <c r="B70" s="49">
        <f t="shared" si="1"/>
        <v>7.2776000000000023</v>
      </c>
      <c r="C70" s="50"/>
      <c r="D70" s="51">
        <f>(D21+D44+D45+D533)*2.2%-D38</f>
        <v>1.8194000000000005E-2</v>
      </c>
      <c r="E70" s="52"/>
      <c r="F70" s="53"/>
    </row>
    <row r="71" spans="1:8" s="16" customFormat="1" x14ac:dyDescent="0.25">
      <c r="A71" s="92" t="s">
        <v>90</v>
      </c>
      <c r="B71" s="49"/>
      <c r="C71" s="50"/>
      <c r="D71" s="51"/>
      <c r="E71" s="65">
        <v>6.9444444444444441E-3</v>
      </c>
      <c r="F71" s="66">
        <f>F77-E71</f>
        <v>45967.479166666664</v>
      </c>
    </row>
    <row r="72" spans="1:8" s="16" customFormat="1" x14ac:dyDescent="0.25">
      <c r="A72" s="48" t="str">
        <f>A41</f>
        <v>1.c Quellstück: Saaten/Focken</v>
      </c>
      <c r="B72" s="49">
        <f>B41</f>
        <v>242</v>
      </c>
      <c r="C72" s="50">
        <f>C41</f>
        <v>21</v>
      </c>
      <c r="D72" s="51">
        <f>D41</f>
        <v>0.60499999999999998</v>
      </c>
      <c r="E72" s="52"/>
      <c r="F72" s="53"/>
    </row>
    <row r="73" spans="1:8" s="17" customFormat="1" x14ac:dyDescent="0.25">
      <c r="A73" s="92" t="s">
        <v>88</v>
      </c>
      <c r="B73" s="93"/>
      <c r="C73" s="94"/>
      <c r="D73" s="95"/>
      <c r="E73" s="65"/>
      <c r="F73" s="66"/>
    </row>
    <row r="74" spans="1:8" s="16" customFormat="1" x14ac:dyDescent="0.25">
      <c r="A74" s="67" t="s">
        <v>41</v>
      </c>
      <c r="B74" s="62">
        <f t="shared" si="1"/>
        <v>12</v>
      </c>
      <c r="C74" s="63">
        <v>45</v>
      </c>
      <c r="D74" s="51">
        <v>0.03</v>
      </c>
      <c r="E74" s="52"/>
      <c r="F74" s="53"/>
    </row>
    <row r="75" spans="1:8" s="25" customFormat="1" x14ac:dyDescent="0.25">
      <c r="A75" s="48" t="s">
        <v>42</v>
      </c>
      <c r="B75" s="49"/>
      <c r="C75" s="50">
        <v>25</v>
      </c>
      <c r="D75" s="68"/>
      <c r="E75" s="52"/>
      <c r="F75" s="53"/>
    </row>
    <row r="76" spans="1:8" s="16" customFormat="1" x14ac:dyDescent="0.25">
      <c r="A76" s="48"/>
      <c r="B76" s="49"/>
      <c r="C76" s="57"/>
      <c r="D76" s="60"/>
      <c r="E76" s="52"/>
      <c r="F76" s="53"/>
    </row>
    <row r="77" spans="1:8" s="16" customFormat="1" x14ac:dyDescent="0.25">
      <c r="A77" s="36" t="s">
        <v>92</v>
      </c>
      <c r="B77" s="69"/>
      <c r="C77" s="70">
        <v>21</v>
      </c>
      <c r="D77" s="71"/>
      <c r="E77" s="103">
        <v>2.0833333333333332E-2</v>
      </c>
      <c r="F77" s="102">
        <f>F80-E77</f>
        <v>45967.486111111109</v>
      </c>
    </row>
    <row r="78" spans="1:8" s="16" customFormat="1" x14ac:dyDescent="0.25">
      <c r="A78" s="19"/>
      <c r="B78" s="74"/>
      <c r="C78" s="50"/>
      <c r="D78" s="75"/>
      <c r="E78" s="76"/>
      <c r="F78" s="53"/>
    </row>
    <row r="79" spans="1:8" s="16" customFormat="1" x14ac:dyDescent="0.25">
      <c r="A79" s="36" t="s">
        <v>43</v>
      </c>
      <c r="B79" s="77"/>
      <c r="C79" s="70"/>
      <c r="D79" s="71"/>
      <c r="E79" s="46"/>
      <c r="F79" s="47"/>
    </row>
    <row r="80" spans="1:8" s="17" customFormat="1" x14ac:dyDescent="0.25">
      <c r="A80" s="92" t="s">
        <v>91</v>
      </c>
      <c r="B80" s="96"/>
      <c r="C80" s="94"/>
      <c r="D80" s="97"/>
      <c r="E80" s="65">
        <v>3.472222222222222E-3</v>
      </c>
      <c r="F80" s="66">
        <f>F81-E80</f>
        <v>45967.506944444445</v>
      </c>
    </row>
    <row r="81" spans="1:7" s="25" customFormat="1" x14ac:dyDescent="0.25">
      <c r="A81" s="104" t="s">
        <v>97</v>
      </c>
      <c r="C81" s="105"/>
      <c r="D81" s="106"/>
      <c r="E81" s="52">
        <v>8.3333333333333329E-2</v>
      </c>
      <c r="F81" s="53">
        <f>F87-E81</f>
        <v>45967.510416666664</v>
      </c>
    </row>
    <row r="82" spans="1:7" s="16" customFormat="1" x14ac:dyDescent="0.25">
      <c r="A82" s="72"/>
      <c r="B82" s="73"/>
      <c r="C82" s="50"/>
      <c r="D82" s="75"/>
      <c r="E82" s="52"/>
      <c r="F82" s="53"/>
    </row>
    <row r="83" spans="1:7" s="16" customFormat="1" x14ac:dyDescent="0.25">
      <c r="A83" s="36" t="s">
        <v>74</v>
      </c>
      <c r="B83" s="77"/>
      <c r="C83" s="78"/>
      <c r="D83" s="71"/>
      <c r="E83" s="46"/>
      <c r="F83" s="47"/>
    </row>
    <row r="84" spans="1:7" s="16" customFormat="1" x14ac:dyDescent="0.25">
      <c r="A84" s="72" t="s">
        <v>93</v>
      </c>
      <c r="B84" s="73"/>
      <c r="C84" s="50">
        <v>250</v>
      </c>
      <c r="D84" s="97"/>
      <c r="E84" s="52">
        <v>2.0833333333333332E-2</v>
      </c>
      <c r="F84" s="53">
        <f>F87-E84</f>
        <v>45967.572916666664</v>
      </c>
    </row>
    <row r="85" spans="1:7" s="17" customFormat="1" x14ac:dyDescent="0.25">
      <c r="A85" s="96" t="s">
        <v>94</v>
      </c>
      <c r="B85" s="98"/>
      <c r="C85" s="94"/>
      <c r="D85" s="97"/>
      <c r="E85" s="65"/>
      <c r="F85" s="66"/>
    </row>
    <row r="86" spans="1:7" s="17" customFormat="1" x14ac:dyDescent="0.25">
      <c r="A86" s="92" t="s">
        <v>95</v>
      </c>
      <c r="B86" s="93"/>
      <c r="C86" s="94"/>
      <c r="D86" s="97"/>
      <c r="E86" s="65"/>
      <c r="F86" s="66"/>
    </row>
    <row r="87" spans="1:7" s="16" customFormat="1" x14ac:dyDescent="0.25">
      <c r="A87" s="72" t="s">
        <v>44</v>
      </c>
      <c r="B87" s="49"/>
      <c r="C87" s="50">
        <v>240</v>
      </c>
      <c r="D87" s="75"/>
      <c r="E87" s="52">
        <v>6.9444444444444441E-3</v>
      </c>
      <c r="F87" s="53">
        <f>F89-E87</f>
        <v>45967.59375</v>
      </c>
    </row>
    <row r="88" spans="1:7" s="17" customFormat="1" x14ac:dyDescent="0.25">
      <c r="A88" s="92" t="s">
        <v>45</v>
      </c>
      <c r="B88" s="93"/>
      <c r="C88" s="94"/>
      <c r="D88" s="97"/>
      <c r="E88" s="65"/>
      <c r="F88" s="66"/>
    </row>
    <row r="89" spans="1:7" s="16" customFormat="1" x14ac:dyDescent="0.25">
      <c r="A89" s="72" t="s">
        <v>46</v>
      </c>
      <c r="B89" s="73"/>
      <c r="C89" s="50">
        <v>210</v>
      </c>
      <c r="D89" s="68"/>
      <c r="E89" s="52">
        <v>2.4305555555555556E-2</v>
      </c>
      <c r="F89" s="53">
        <f>F90-E89</f>
        <v>45967.600694444445</v>
      </c>
    </row>
    <row r="90" spans="1:7" s="16" customFormat="1" x14ac:dyDescent="0.25">
      <c r="A90" s="72" t="s">
        <v>96</v>
      </c>
      <c r="B90" s="73"/>
      <c r="C90" s="50"/>
      <c r="D90" s="75"/>
      <c r="E90" s="52"/>
      <c r="F90" s="53">
        <f>F3+F4</f>
        <v>45967.625</v>
      </c>
    </row>
    <row r="91" spans="1:7" s="16" customFormat="1" x14ac:dyDescent="0.25">
      <c r="F91" s="81"/>
    </row>
    <row r="93" spans="1:7" customFormat="1" ht="14.5" x14ac:dyDescent="0.35">
      <c r="A93" s="89" t="s">
        <v>47</v>
      </c>
    </row>
    <row r="94" spans="1:7" customFormat="1" ht="14.5" x14ac:dyDescent="0.35">
      <c r="A94" t="s">
        <v>48</v>
      </c>
      <c r="B94" s="90">
        <f>C125/$B$127*100-C125/$B$127*100*3%</f>
        <v>243.27742397154745</v>
      </c>
      <c r="D94" s="134" t="s">
        <v>13</v>
      </c>
      <c r="E94" s="135"/>
      <c r="F94" s="135"/>
      <c r="G94" s="91"/>
    </row>
    <row r="95" spans="1:7" customFormat="1" ht="14.5" x14ac:dyDescent="0.35">
      <c r="A95" t="s">
        <v>49</v>
      </c>
      <c r="B95" s="91">
        <f>D$125/$B$127*100-D$125/$B$127*100*B$128</f>
        <v>36.660635162590374</v>
      </c>
      <c r="D95" s="135"/>
      <c r="E95" s="135"/>
      <c r="F95" s="135"/>
      <c r="G95" s="91"/>
    </row>
    <row r="96" spans="1:7" customFormat="1" ht="14.5" x14ac:dyDescent="0.35">
      <c r="A96" t="s">
        <v>50</v>
      </c>
      <c r="B96" s="91">
        <f>E$125/$B$127*100-E$125/$B$127*100*B$128</f>
        <v>8.2720685483893863</v>
      </c>
      <c r="D96" s="135"/>
      <c r="E96" s="135"/>
      <c r="F96" s="135"/>
      <c r="G96" s="91"/>
    </row>
    <row r="97" spans="1:14" customFormat="1" ht="14.5" x14ac:dyDescent="0.35">
      <c r="A97" t="s">
        <v>51</v>
      </c>
      <c r="B97" s="91">
        <f>F$125/$B$127*100-F$125/$B$127*100*B$128</f>
        <v>6.0172196670510916</v>
      </c>
      <c r="D97" s="91"/>
      <c r="E97" s="91"/>
      <c r="F97" s="91"/>
      <c r="G97" s="91"/>
    </row>
    <row r="98" spans="1:14" customFormat="1" ht="14.5" x14ac:dyDescent="0.35">
      <c r="A98" t="s">
        <v>52</v>
      </c>
      <c r="B98" s="91">
        <f>G$125/$B$127*100-G$125/$B$127*100*B$128</f>
        <v>5.5272050008184772</v>
      </c>
      <c r="D98" s="91"/>
      <c r="E98" s="91"/>
      <c r="F98" s="91"/>
      <c r="G98" s="91"/>
    </row>
    <row r="99" spans="1:14" customFormat="1" ht="14.5" x14ac:dyDescent="0.35">
      <c r="A99" t="s">
        <v>40</v>
      </c>
      <c r="B99" s="91">
        <f>B70/B127*100-B70/B127*100*3%</f>
        <v>0.94403020335202448</v>
      </c>
      <c r="C99" s="90"/>
      <c r="D99" s="91"/>
      <c r="E99" s="91"/>
      <c r="F99" s="91"/>
      <c r="G99" s="91"/>
    </row>
    <row r="100" spans="1:14" customFormat="1" ht="14.5" x14ac:dyDescent="0.35">
      <c r="B100" s="91"/>
      <c r="C100" s="90"/>
      <c r="D100" s="91"/>
      <c r="E100" s="91"/>
      <c r="F100" s="91"/>
      <c r="G100" s="91"/>
    </row>
    <row r="101" spans="1:14" s="110" customFormat="1" ht="10.5" hidden="1" x14ac:dyDescent="0.25">
      <c r="B101" s="111"/>
      <c r="C101" s="112"/>
      <c r="D101" s="113"/>
      <c r="E101" s="113"/>
      <c r="F101" s="113"/>
      <c r="G101" s="113"/>
    </row>
    <row r="102" spans="1:14" s="110" customFormat="1" ht="11" hidden="1" thickBot="1" x14ac:dyDescent="0.3">
      <c r="A102" s="114" t="s">
        <v>53</v>
      </c>
      <c r="B102" s="115"/>
      <c r="C102" s="111" t="s">
        <v>48</v>
      </c>
      <c r="D102" s="111" t="s">
        <v>49</v>
      </c>
      <c r="E102" s="111" t="s">
        <v>50</v>
      </c>
      <c r="F102" s="111" t="s">
        <v>51</v>
      </c>
      <c r="G102" s="111" t="s">
        <v>52</v>
      </c>
      <c r="I102" s="111" t="s">
        <v>54</v>
      </c>
      <c r="J102" s="111" t="s">
        <v>48</v>
      </c>
      <c r="K102" s="111" t="s">
        <v>49</v>
      </c>
      <c r="L102" s="111" t="s">
        <v>50</v>
      </c>
      <c r="M102" s="111" t="s">
        <v>51</v>
      </c>
      <c r="N102" s="111" t="s">
        <v>52</v>
      </c>
    </row>
    <row r="103" spans="1:14" s="110" customFormat="1" ht="10.5" hidden="1" x14ac:dyDescent="0.25">
      <c r="A103" s="116" t="s">
        <v>30</v>
      </c>
      <c r="B103" s="117">
        <f>B22</f>
        <v>350.8</v>
      </c>
      <c r="C103" s="112">
        <f t="shared" ref="C103:C124" si="3">J103/100*$B103</f>
        <v>0</v>
      </c>
      <c r="D103" s="113">
        <f t="shared" ref="D103:D124" si="4">K103/100*$B103</f>
        <v>0</v>
      </c>
      <c r="E103" s="113">
        <f t="shared" ref="E103:E124" si="5">L103/100*$B103</f>
        <v>0</v>
      </c>
      <c r="F103" s="113">
        <f t="shared" ref="F103:F124" si="6">M103/100*$B103</f>
        <v>0</v>
      </c>
      <c r="G103" s="113">
        <f t="shared" ref="G103:G124" si="7">N103/100*$B103</f>
        <v>0</v>
      </c>
      <c r="I103" s="111" t="s">
        <v>30</v>
      </c>
      <c r="J103" s="112">
        <v>0</v>
      </c>
      <c r="K103" s="113">
        <v>0</v>
      </c>
      <c r="L103" s="113">
        <v>0</v>
      </c>
      <c r="M103" s="113">
        <v>0</v>
      </c>
      <c r="N103" s="113">
        <v>0</v>
      </c>
    </row>
    <row r="104" spans="1:14" s="110" customFormat="1" ht="10.5" hidden="1" x14ac:dyDescent="0.25">
      <c r="A104" s="118" t="s">
        <v>9</v>
      </c>
      <c r="B104" s="119">
        <f>B8*$F$5</f>
        <v>80</v>
      </c>
      <c r="C104" s="112">
        <f t="shared" si="3"/>
        <v>280</v>
      </c>
      <c r="D104" s="113">
        <f t="shared" si="4"/>
        <v>57.360000000000007</v>
      </c>
      <c r="E104" s="113">
        <f t="shared" si="5"/>
        <v>9.36</v>
      </c>
      <c r="F104" s="113">
        <f t="shared" si="6"/>
        <v>1.7600000000000002</v>
      </c>
      <c r="G104" s="113">
        <f t="shared" si="7"/>
        <v>0.64</v>
      </c>
      <c r="I104" s="111" t="s">
        <v>9</v>
      </c>
      <c r="J104" s="112">
        <v>350</v>
      </c>
      <c r="K104" s="113">
        <v>71.7</v>
      </c>
      <c r="L104" s="113">
        <v>11.7</v>
      </c>
      <c r="M104" s="113">
        <v>2.2000000000000002</v>
      </c>
      <c r="N104" s="113">
        <v>0.8</v>
      </c>
    </row>
    <row r="105" spans="1:14" s="110" customFormat="1" ht="10.5" hidden="1" x14ac:dyDescent="0.25">
      <c r="A105" s="118" t="s">
        <v>11</v>
      </c>
      <c r="B105" s="119">
        <f>B9*$F$5</f>
        <v>80</v>
      </c>
      <c r="C105" s="112">
        <f t="shared" si="3"/>
        <v>277.60000000000002</v>
      </c>
      <c r="D105" s="113">
        <f t="shared" si="4"/>
        <v>57.599999999999994</v>
      </c>
      <c r="E105" s="113">
        <f t="shared" si="5"/>
        <v>8.48</v>
      </c>
      <c r="F105" s="113">
        <f t="shared" si="6"/>
        <v>2.8000000000000003</v>
      </c>
      <c r="G105" s="113">
        <f t="shared" si="7"/>
        <v>0.88000000000000012</v>
      </c>
      <c r="I105" s="111" t="s">
        <v>11</v>
      </c>
      <c r="J105" s="112">
        <v>347</v>
      </c>
      <c r="K105" s="113">
        <v>72</v>
      </c>
      <c r="L105" s="113">
        <v>10.6</v>
      </c>
      <c r="M105" s="113">
        <v>3.5</v>
      </c>
      <c r="N105" s="113">
        <v>1.1000000000000001</v>
      </c>
    </row>
    <row r="106" spans="1:14" s="110" customFormat="1" ht="10.5" hidden="1" x14ac:dyDescent="0.25">
      <c r="A106" s="118" t="s">
        <v>55</v>
      </c>
      <c r="B106" s="119">
        <f t="shared" ref="B106" si="8">B10*$F$5</f>
        <v>0</v>
      </c>
      <c r="C106" s="112">
        <f t="shared" si="3"/>
        <v>0</v>
      </c>
      <c r="D106" s="113">
        <f t="shared" si="4"/>
        <v>0</v>
      </c>
      <c r="E106" s="113">
        <f t="shared" si="5"/>
        <v>0</v>
      </c>
      <c r="F106" s="113">
        <f t="shared" si="6"/>
        <v>0</v>
      </c>
      <c r="G106" s="113">
        <f t="shared" si="7"/>
        <v>0</v>
      </c>
      <c r="I106" s="111" t="s">
        <v>55</v>
      </c>
      <c r="J106" s="112">
        <v>325</v>
      </c>
      <c r="K106" s="113">
        <v>67.900000000000006</v>
      </c>
      <c r="L106" s="113">
        <v>7.4</v>
      </c>
      <c r="M106" s="113">
        <v>6.9</v>
      </c>
      <c r="N106" s="113">
        <v>1.1000000000000001</v>
      </c>
    </row>
    <row r="107" spans="1:14" s="110" customFormat="1" ht="10.5" hidden="1" x14ac:dyDescent="0.25">
      <c r="A107" s="118" t="s">
        <v>14</v>
      </c>
      <c r="B107" s="119">
        <f>(B11)*$F$5</f>
        <v>100</v>
      </c>
      <c r="C107" s="112">
        <f t="shared" si="3"/>
        <v>355</v>
      </c>
      <c r="D107" s="113">
        <f t="shared" si="4"/>
        <v>63.7</v>
      </c>
      <c r="E107" s="113">
        <f t="shared" si="5"/>
        <v>12.7</v>
      </c>
      <c r="F107" s="113">
        <f t="shared" si="6"/>
        <v>8.3000000000000007</v>
      </c>
      <c r="G107" s="113">
        <f t="shared" si="7"/>
        <v>1.7000000000000002</v>
      </c>
      <c r="I107" s="111" t="s">
        <v>14</v>
      </c>
      <c r="J107" s="112">
        <v>355</v>
      </c>
      <c r="K107" s="113">
        <v>63.7</v>
      </c>
      <c r="L107" s="113">
        <v>12.7</v>
      </c>
      <c r="M107" s="113">
        <v>8.3000000000000007</v>
      </c>
      <c r="N107" s="113">
        <v>1.7</v>
      </c>
    </row>
    <row r="108" spans="1:14" s="110" customFormat="1" ht="10.5" hidden="1" x14ac:dyDescent="0.25">
      <c r="A108" s="118" t="s">
        <v>37</v>
      </c>
      <c r="B108" s="119">
        <f>B12*$F$5</f>
        <v>0</v>
      </c>
      <c r="C108" s="112">
        <f t="shared" si="3"/>
        <v>0</v>
      </c>
      <c r="D108" s="113">
        <f t="shared" si="4"/>
        <v>0</v>
      </c>
      <c r="E108" s="113">
        <f t="shared" si="5"/>
        <v>0</v>
      </c>
      <c r="F108" s="113">
        <f t="shared" si="6"/>
        <v>0</v>
      </c>
      <c r="G108" s="113">
        <f t="shared" si="7"/>
        <v>0</v>
      </c>
      <c r="I108" s="111" t="s">
        <v>37</v>
      </c>
      <c r="J108" s="112">
        <v>325</v>
      </c>
      <c r="K108" s="113">
        <v>59.5</v>
      </c>
      <c r="L108" s="113">
        <v>11.4</v>
      </c>
      <c r="M108" s="113">
        <v>10</v>
      </c>
      <c r="N108" s="113">
        <v>0.9</v>
      </c>
    </row>
    <row r="109" spans="1:14" s="110" customFormat="1" ht="10.5" hidden="1" x14ac:dyDescent="0.25">
      <c r="A109" s="118" t="s">
        <v>16</v>
      </c>
      <c r="B109" s="119">
        <f>(B13+B15)*$F$5</f>
        <v>138.80000000000001</v>
      </c>
      <c r="C109" s="112">
        <f t="shared" si="3"/>
        <v>448.32400000000001</v>
      </c>
      <c r="D109" s="113">
        <f t="shared" si="4"/>
        <v>84.25160000000001</v>
      </c>
      <c r="E109" s="113">
        <f t="shared" si="5"/>
        <v>13.186000000000002</v>
      </c>
      <c r="F109" s="113">
        <f t="shared" si="6"/>
        <v>18.599200000000003</v>
      </c>
      <c r="G109" s="113">
        <f t="shared" si="7"/>
        <v>1.4296400000000002</v>
      </c>
      <c r="I109" s="111" t="s">
        <v>16</v>
      </c>
      <c r="J109" s="112">
        <v>323</v>
      </c>
      <c r="K109" s="113">
        <v>60.7</v>
      </c>
      <c r="L109" s="113">
        <v>9.5</v>
      </c>
      <c r="M109" s="113">
        <v>13.4</v>
      </c>
      <c r="N109" s="113">
        <v>1.03</v>
      </c>
    </row>
    <row r="110" spans="1:14" s="110" customFormat="1" ht="10.5" hidden="1" x14ac:dyDescent="0.25">
      <c r="A110" s="118" t="s">
        <v>56</v>
      </c>
      <c r="B110" s="119">
        <v>0</v>
      </c>
      <c r="C110" s="112">
        <f t="shared" si="3"/>
        <v>0</v>
      </c>
      <c r="D110" s="113">
        <f t="shared" si="4"/>
        <v>0</v>
      </c>
      <c r="E110" s="113">
        <f t="shared" si="5"/>
        <v>0</v>
      </c>
      <c r="F110" s="113">
        <f t="shared" si="6"/>
        <v>0</v>
      </c>
      <c r="G110" s="113">
        <f t="shared" si="7"/>
        <v>0</v>
      </c>
      <c r="I110" s="111" t="s">
        <v>56</v>
      </c>
      <c r="J110" s="112">
        <v>127</v>
      </c>
      <c r="K110" s="113">
        <v>12.5</v>
      </c>
      <c r="L110" s="113">
        <v>11.1</v>
      </c>
      <c r="M110" s="113">
        <v>10.199999999999999</v>
      </c>
      <c r="N110" s="113">
        <v>2</v>
      </c>
    </row>
    <row r="111" spans="1:14" s="110" customFormat="1" ht="10.5" hidden="1" x14ac:dyDescent="0.25">
      <c r="A111" s="118" t="s">
        <v>40</v>
      </c>
      <c r="B111" s="119">
        <f>B70+B38</f>
        <v>9.917600000000002</v>
      </c>
      <c r="C111" s="112">
        <f t="shared" si="3"/>
        <v>0</v>
      </c>
      <c r="D111" s="113">
        <f t="shared" si="4"/>
        <v>0</v>
      </c>
      <c r="E111" s="113">
        <f t="shared" si="5"/>
        <v>0</v>
      </c>
      <c r="F111" s="113">
        <f t="shared" si="6"/>
        <v>0</v>
      </c>
      <c r="G111" s="113">
        <f t="shared" si="7"/>
        <v>0</v>
      </c>
      <c r="I111" s="111" t="s">
        <v>40</v>
      </c>
      <c r="J111" s="112">
        <v>0</v>
      </c>
      <c r="K111" s="113">
        <v>0</v>
      </c>
      <c r="L111" s="113">
        <v>0</v>
      </c>
      <c r="M111" s="113">
        <v>0</v>
      </c>
      <c r="N111" s="113">
        <v>0</v>
      </c>
    </row>
    <row r="112" spans="1:14" s="110" customFormat="1" ht="10.5" hidden="1" x14ac:dyDescent="0.25">
      <c r="A112" s="118" t="s">
        <v>57</v>
      </c>
      <c r="B112" s="119">
        <f>0</f>
        <v>0</v>
      </c>
      <c r="C112" s="112">
        <f t="shared" si="3"/>
        <v>0</v>
      </c>
      <c r="D112" s="113">
        <f t="shared" si="4"/>
        <v>0</v>
      </c>
      <c r="E112" s="113">
        <f t="shared" si="5"/>
        <v>0</v>
      </c>
      <c r="F112" s="113">
        <f t="shared" si="6"/>
        <v>0</v>
      </c>
      <c r="G112" s="113">
        <f t="shared" si="7"/>
        <v>0</v>
      </c>
      <c r="I112" s="111" t="s">
        <v>57</v>
      </c>
      <c r="J112" s="112">
        <v>304</v>
      </c>
      <c r="K112" s="113">
        <v>82.4</v>
      </c>
      <c r="L112" s="113">
        <v>0.3</v>
      </c>
      <c r="M112" s="113">
        <v>0.2</v>
      </c>
      <c r="N112" s="113">
        <v>0</v>
      </c>
    </row>
    <row r="113" spans="1:14" s="110" customFormat="1" ht="10.5" hidden="1" x14ac:dyDescent="0.25">
      <c r="A113" s="118" t="s">
        <v>10</v>
      </c>
      <c r="B113" s="119">
        <f>F8*F5</f>
        <v>0</v>
      </c>
      <c r="C113" s="112">
        <f t="shared" si="3"/>
        <v>0</v>
      </c>
      <c r="D113" s="113">
        <f t="shared" si="4"/>
        <v>0</v>
      </c>
      <c r="E113" s="113">
        <f t="shared" si="5"/>
        <v>0</v>
      </c>
      <c r="F113" s="113">
        <f t="shared" si="6"/>
        <v>0</v>
      </c>
      <c r="G113" s="113">
        <f t="shared" si="7"/>
        <v>0</v>
      </c>
      <c r="I113" s="111" t="s">
        <v>10</v>
      </c>
      <c r="J113" s="112">
        <v>213</v>
      </c>
      <c r="K113" s="113">
        <v>43</v>
      </c>
      <c r="L113" s="113">
        <v>6.6</v>
      </c>
      <c r="M113" s="113">
        <v>5</v>
      </c>
      <c r="N113" s="113">
        <v>0.9</v>
      </c>
    </row>
    <row r="114" spans="1:14" s="110" customFormat="1" ht="10.5" hidden="1" x14ac:dyDescent="0.25">
      <c r="A114" s="118" t="s">
        <v>58</v>
      </c>
      <c r="B114" s="119">
        <v>0</v>
      </c>
      <c r="C114" s="112">
        <f t="shared" si="3"/>
        <v>0</v>
      </c>
      <c r="D114" s="113">
        <f t="shared" si="4"/>
        <v>0</v>
      </c>
      <c r="E114" s="113">
        <f t="shared" si="5"/>
        <v>0</v>
      </c>
      <c r="F114" s="113">
        <f t="shared" si="6"/>
        <v>0</v>
      </c>
      <c r="G114" s="113">
        <f t="shared" si="7"/>
        <v>0</v>
      </c>
      <c r="I114" s="111" t="s">
        <v>58</v>
      </c>
      <c r="J114" s="112">
        <v>598</v>
      </c>
      <c r="K114" s="113">
        <v>10.199999999999999</v>
      </c>
      <c r="L114" s="113">
        <v>20</v>
      </c>
      <c r="M114" s="113">
        <v>12</v>
      </c>
      <c r="N114" s="113">
        <v>50.7</v>
      </c>
    </row>
    <row r="115" spans="1:14" s="110" customFormat="1" ht="10.5" hidden="1" x14ac:dyDescent="0.25">
      <c r="A115" s="118" t="s">
        <v>59</v>
      </c>
      <c r="B115" s="119">
        <f>B44</f>
        <v>32</v>
      </c>
      <c r="C115" s="112">
        <f t="shared" si="3"/>
        <v>160</v>
      </c>
      <c r="D115" s="113">
        <f t="shared" si="4"/>
        <v>2.496</v>
      </c>
      <c r="E115" s="113">
        <f t="shared" si="5"/>
        <v>7.36</v>
      </c>
      <c r="F115" s="113">
        <f t="shared" si="6"/>
        <v>8.8000000000000007</v>
      </c>
      <c r="G115" s="113">
        <f t="shared" si="7"/>
        <v>11.84</v>
      </c>
      <c r="I115" s="111" t="s">
        <v>59</v>
      </c>
      <c r="J115" s="112">
        <v>500</v>
      </c>
      <c r="K115" s="113">
        <v>7.8</v>
      </c>
      <c r="L115" s="113">
        <v>23</v>
      </c>
      <c r="M115" s="113">
        <v>27.5</v>
      </c>
      <c r="N115" s="113">
        <v>37</v>
      </c>
    </row>
    <row r="116" spans="1:14" s="110" customFormat="1" ht="10.5" hidden="1" x14ac:dyDescent="0.25">
      <c r="A116" s="118" t="s">
        <v>60</v>
      </c>
      <c r="B116" s="119">
        <v>0</v>
      </c>
      <c r="C116" s="112">
        <f t="shared" si="3"/>
        <v>0</v>
      </c>
      <c r="D116" s="113">
        <f t="shared" si="4"/>
        <v>0</v>
      </c>
      <c r="E116" s="113">
        <f t="shared" si="5"/>
        <v>0</v>
      </c>
      <c r="F116" s="113">
        <f t="shared" si="6"/>
        <v>0</v>
      </c>
      <c r="G116" s="113">
        <f t="shared" si="7"/>
        <v>0</v>
      </c>
      <c r="I116" s="111" t="s">
        <v>60</v>
      </c>
      <c r="J116" s="112">
        <v>533</v>
      </c>
      <c r="K116" s="113">
        <v>23.69</v>
      </c>
      <c r="L116" s="113">
        <v>18.04</v>
      </c>
      <c r="M116" s="113">
        <v>10</v>
      </c>
      <c r="N116" s="113">
        <v>44.7</v>
      </c>
    </row>
    <row r="117" spans="1:14" s="110" customFormat="1" ht="10.5" hidden="1" x14ac:dyDescent="0.25">
      <c r="A117" s="118" t="s">
        <v>61</v>
      </c>
      <c r="B117" s="119">
        <f>F11*$F$5</f>
        <v>48</v>
      </c>
      <c r="C117" s="112">
        <f t="shared" si="3"/>
        <v>280.32</v>
      </c>
      <c r="D117" s="113">
        <f t="shared" si="4"/>
        <v>5.4720000000000004</v>
      </c>
      <c r="E117" s="113">
        <f t="shared" si="5"/>
        <v>9.9840000000000018</v>
      </c>
      <c r="F117" s="113">
        <f t="shared" si="6"/>
        <v>4.1280000000000001</v>
      </c>
      <c r="G117" s="113">
        <f t="shared" si="7"/>
        <v>24.72</v>
      </c>
      <c r="I117" s="111" t="s">
        <v>61</v>
      </c>
      <c r="J117" s="112">
        <v>584</v>
      </c>
      <c r="K117" s="113">
        <v>11.4</v>
      </c>
      <c r="L117" s="113">
        <v>20.8</v>
      </c>
      <c r="M117" s="113">
        <v>8.6</v>
      </c>
      <c r="N117" s="113">
        <v>51.5</v>
      </c>
    </row>
    <row r="118" spans="1:14" s="110" customFormat="1" ht="10.5" hidden="1" x14ac:dyDescent="0.25">
      <c r="A118" s="118" t="s">
        <v>62</v>
      </c>
      <c r="B118" s="119">
        <f>B45</f>
        <v>20</v>
      </c>
      <c r="C118" s="112">
        <f t="shared" si="3"/>
        <v>74.2</v>
      </c>
      <c r="D118" s="113">
        <f t="shared" si="4"/>
        <v>11.740000000000002</v>
      </c>
      <c r="E118" s="113">
        <f t="shared" si="5"/>
        <v>2.7</v>
      </c>
      <c r="F118" s="113">
        <f t="shared" si="6"/>
        <v>2</v>
      </c>
      <c r="G118" s="113">
        <f t="shared" si="7"/>
        <v>1.4000000000000001</v>
      </c>
      <c r="I118" s="111" t="s">
        <v>62</v>
      </c>
      <c r="J118" s="112">
        <v>371</v>
      </c>
      <c r="K118" s="113">
        <v>58.7</v>
      </c>
      <c r="L118" s="113">
        <v>13.5</v>
      </c>
      <c r="M118" s="113">
        <v>10</v>
      </c>
      <c r="N118" s="113">
        <v>7</v>
      </c>
    </row>
    <row r="119" spans="1:14" s="110" customFormat="1" ht="10.5" hidden="1" x14ac:dyDescent="0.25">
      <c r="A119" s="118" t="s">
        <v>63</v>
      </c>
      <c r="B119" s="119">
        <v>0</v>
      </c>
      <c r="C119" s="112">
        <f t="shared" si="3"/>
        <v>0</v>
      </c>
      <c r="D119" s="113">
        <f t="shared" si="4"/>
        <v>0</v>
      </c>
      <c r="E119" s="113">
        <f t="shared" si="5"/>
        <v>0</v>
      </c>
      <c r="F119" s="113">
        <f t="shared" si="6"/>
        <v>0</v>
      </c>
      <c r="G119" s="113">
        <f t="shared" si="7"/>
        <v>0</v>
      </c>
      <c r="I119" s="111" t="s">
        <v>63</v>
      </c>
      <c r="J119" s="112">
        <v>352</v>
      </c>
      <c r="K119" s="113">
        <v>66.400000000000006</v>
      </c>
      <c r="L119" s="113">
        <v>11.9</v>
      </c>
      <c r="M119" s="113">
        <v>0</v>
      </c>
      <c r="N119" s="113">
        <v>2.8</v>
      </c>
    </row>
    <row r="120" spans="1:14" s="110" customFormat="1" ht="10.5" hidden="1" x14ac:dyDescent="0.25">
      <c r="A120" s="118" t="s">
        <v>64</v>
      </c>
      <c r="B120" s="119">
        <v>0</v>
      </c>
      <c r="C120" s="112">
        <f t="shared" si="3"/>
        <v>0</v>
      </c>
      <c r="D120" s="113">
        <f t="shared" si="4"/>
        <v>0</v>
      </c>
      <c r="E120" s="113">
        <f t="shared" si="5"/>
        <v>0</v>
      </c>
      <c r="F120" s="113">
        <f t="shared" si="6"/>
        <v>0</v>
      </c>
      <c r="G120" s="113">
        <f t="shared" si="7"/>
        <v>0</v>
      </c>
      <c r="I120" s="111" t="s">
        <v>64</v>
      </c>
      <c r="J120" s="112">
        <v>327</v>
      </c>
      <c r="K120" s="113">
        <v>59.6</v>
      </c>
      <c r="L120" s="113">
        <v>11.4</v>
      </c>
      <c r="M120" s="113">
        <v>0</v>
      </c>
      <c r="N120" s="113">
        <v>1.8</v>
      </c>
    </row>
    <row r="121" spans="1:14" s="110" customFormat="1" ht="10.5" hidden="1" x14ac:dyDescent="0.25">
      <c r="A121" s="118" t="s">
        <v>65</v>
      </c>
      <c r="B121" s="119">
        <v>0</v>
      </c>
      <c r="C121" s="112">
        <f t="shared" si="3"/>
        <v>0</v>
      </c>
      <c r="D121" s="113">
        <f t="shared" si="4"/>
        <v>0</v>
      </c>
      <c r="E121" s="113">
        <f t="shared" si="5"/>
        <v>0</v>
      </c>
      <c r="F121" s="113">
        <f t="shared" si="6"/>
        <v>0</v>
      </c>
      <c r="G121" s="113">
        <f t="shared" si="7"/>
        <v>0</v>
      </c>
      <c r="I121" s="111" t="s">
        <v>65</v>
      </c>
      <c r="J121" s="112">
        <v>330</v>
      </c>
      <c r="K121" s="113">
        <v>63.3</v>
      </c>
      <c r="L121" s="113">
        <v>8.8000000000000007</v>
      </c>
      <c r="M121" s="113">
        <v>0</v>
      </c>
      <c r="N121" s="113">
        <v>1.8</v>
      </c>
    </row>
    <row r="122" spans="1:14" s="110" customFormat="1" ht="10.5" hidden="1" x14ac:dyDescent="0.25">
      <c r="A122" s="118" t="s">
        <v>66</v>
      </c>
      <c r="B122" s="119">
        <v>0</v>
      </c>
      <c r="C122" s="112">
        <f t="shared" si="3"/>
        <v>0</v>
      </c>
      <c r="D122" s="113">
        <f t="shared" si="4"/>
        <v>0</v>
      </c>
      <c r="E122" s="113">
        <f t="shared" si="5"/>
        <v>0</v>
      </c>
      <c r="F122" s="113">
        <f t="shared" si="6"/>
        <v>0</v>
      </c>
      <c r="G122" s="113">
        <f t="shared" si="7"/>
        <v>0</v>
      </c>
      <c r="I122" s="111" t="s">
        <v>66</v>
      </c>
      <c r="J122" s="112">
        <v>347</v>
      </c>
      <c r="K122" s="113">
        <v>63</v>
      </c>
      <c r="L122" s="113">
        <v>17</v>
      </c>
      <c r="M122" s="113">
        <v>9.9</v>
      </c>
      <c r="N122" s="113">
        <v>2.7</v>
      </c>
    </row>
    <row r="123" spans="1:14" s="110" customFormat="1" ht="10.5" hidden="1" x14ac:dyDescent="0.25">
      <c r="A123" s="118" t="s">
        <v>67</v>
      </c>
      <c r="B123" s="119">
        <v>0</v>
      </c>
      <c r="C123" s="112">
        <f t="shared" si="3"/>
        <v>0</v>
      </c>
      <c r="D123" s="113">
        <f t="shared" si="4"/>
        <v>0</v>
      </c>
      <c r="E123" s="113">
        <f t="shared" si="5"/>
        <v>0</v>
      </c>
      <c r="F123" s="113">
        <f t="shared" si="6"/>
        <v>0</v>
      </c>
      <c r="G123" s="113">
        <f t="shared" si="7"/>
        <v>0</v>
      </c>
      <c r="I123" s="111" t="s">
        <v>67</v>
      </c>
      <c r="J123" s="112">
        <v>713</v>
      </c>
      <c r="K123" s="113">
        <v>0.5</v>
      </c>
      <c r="L123" s="113">
        <v>0.4</v>
      </c>
      <c r="M123" s="113">
        <v>0</v>
      </c>
      <c r="N123" s="113">
        <v>79</v>
      </c>
    </row>
    <row r="124" spans="1:14" s="110" customFormat="1" ht="11" hidden="1" thickBot="1" x14ac:dyDescent="0.3">
      <c r="A124" s="120" t="s">
        <v>68</v>
      </c>
      <c r="B124" s="121">
        <v>0</v>
      </c>
      <c r="C124" s="112">
        <f t="shared" si="3"/>
        <v>0</v>
      </c>
      <c r="D124" s="113">
        <f t="shared" si="4"/>
        <v>0</v>
      </c>
      <c r="E124" s="113">
        <f t="shared" si="5"/>
        <v>0</v>
      </c>
      <c r="F124" s="113">
        <f t="shared" si="6"/>
        <v>0</v>
      </c>
      <c r="G124" s="113">
        <f t="shared" si="7"/>
        <v>0</v>
      </c>
      <c r="I124" s="111" t="s">
        <v>68</v>
      </c>
      <c r="J124" s="112">
        <v>32</v>
      </c>
      <c r="K124" s="113">
        <v>7.7</v>
      </c>
      <c r="L124" s="113">
        <v>2.7E-2</v>
      </c>
      <c r="M124" s="113">
        <v>0.31</v>
      </c>
      <c r="N124" s="113">
        <v>0.05</v>
      </c>
    </row>
    <row r="125" spans="1:14" s="110" customFormat="1" ht="10.5" hidden="1" x14ac:dyDescent="0.25">
      <c r="A125" s="111" t="s">
        <v>69</v>
      </c>
      <c r="B125" s="122">
        <f>SUM(B103:B124)</f>
        <v>859.5175999999999</v>
      </c>
      <c r="C125" s="112">
        <f>SUM(C104:C124)</f>
        <v>1875.444</v>
      </c>
      <c r="D125" s="112">
        <f>SUM(D104:D124)</f>
        <v>282.61959999999999</v>
      </c>
      <c r="E125" s="112">
        <f>SUM(E104:E124)</f>
        <v>63.77</v>
      </c>
      <c r="F125" s="112">
        <f>SUM(F104:F124)</f>
        <v>46.387200000000007</v>
      </c>
      <c r="G125" s="112">
        <f>SUM(G104:G124)</f>
        <v>42.609639999999999</v>
      </c>
      <c r="I125" s="111"/>
      <c r="J125" s="123"/>
    </row>
    <row r="126" spans="1:14" s="110" customFormat="1" ht="10.5" hidden="1" x14ac:dyDescent="0.25">
      <c r="A126" s="111" t="s">
        <v>70</v>
      </c>
      <c r="B126" s="123">
        <v>0.13</v>
      </c>
    </row>
    <row r="127" spans="1:14" s="110" customFormat="1" ht="10.5" hidden="1" x14ac:dyDescent="0.25">
      <c r="A127" s="111" t="s">
        <v>71</v>
      </c>
      <c r="B127" s="122">
        <f>B125-B125*B126</f>
        <v>747.78031199999987</v>
      </c>
    </row>
    <row r="128" spans="1:14" s="111" customFormat="1" ht="10.5" hidden="1" x14ac:dyDescent="0.25">
      <c r="A128" s="111" t="s">
        <v>72</v>
      </c>
      <c r="B128" s="123">
        <v>0.03</v>
      </c>
    </row>
    <row r="129" spans="1:1" hidden="1" x14ac:dyDescent="0.25"/>
    <row r="130" spans="1:1" x14ac:dyDescent="0.25">
      <c r="A130" s="99"/>
    </row>
  </sheetData>
  <sheetProtection algorithmName="SHA-512" hashValue="Z7QJntq8b403j6ln/3OT8NPcYP9BlePhOjne2M60r+LlAlz6N3umjtQ9ejPp+bLCKMLsdCAS5UVniTWHeQlriA==" saltValue="42metjH9g/pQ4d0CYrAJFQ==" spinCount="100000" sheet="1" objects="1" scenarios="1"/>
  <mergeCells count="9">
    <mergeCell ref="D94:F96"/>
    <mergeCell ref="A1:F1"/>
    <mergeCell ref="D3:E3"/>
    <mergeCell ref="D4:E4"/>
    <mergeCell ref="A2:F2"/>
    <mergeCell ref="D12:F14"/>
    <mergeCell ref="A7:B7"/>
    <mergeCell ref="D7:F7"/>
    <mergeCell ref="A14:B14"/>
  </mergeCells>
  <conditionalFormatting sqref="A53 A54:F54">
    <cfRule type="expression" dxfId="12" priority="11">
      <formula>$F$8=0</formula>
    </cfRule>
  </conditionalFormatting>
  <conditionalFormatting sqref="A60:D65">
    <cfRule type="expression" dxfId="11" priority="39">
      <formula>$B8=0</formula>
    </cfRule>
  </conditionalFormatting>
  <conditionalFormatting sqref="A66:D66">
    <cfRule type="expression" dxfId="10" priority="48">
      <formula>$B15=0</formula>
    </cfRule>
  </conditionalFormatting>
  <conditionalFormatting sqref="A26:F31 A33:F39">
    <cfRule type="expression" dxfId="9" priority="15">
      <formula>$B$15=0</formula>
    </cfRule>
  </conditionalFormatting>
  <conditionalFormatting sqref="A41:F43">
    <cfRule type="expression" dxfId="8" priority="1">
      <formula>$D$43=0</formula>
    </cfRule>
  </conditionalFormatting>
  <conditionalFormatting sqref="A44:F44">
    <cfRule type="expression" dxfId="7" priority="6">
      <formula>$F$9=0</formula>
    </cfRule>
  </conditionalFormatting>
  <conditionalFormatting sqref="A45:F45">
    <cfRule type="expression" dxfId="6" priority="5">
      <formula>$F$10=0</formula>
    </cfRule>
  </conditionalFormatting>
  <conditionalFormatting sqref="A46:F46">
    <cfRule type="expression" dxfId="5" priority="4">
      <formula>$F$11=0</formula>
    </cfRule>
  </conditionalFormatting>
  <conditionalFormatting sqref="A47:F47">
    <cfRule type="expression" dxfId="4" priority="3">
      <formula>$D$41=0</formula>
    </cfRule>
  </conditionalFormatting>
  <conditionalFormatting sqref="A49:F52">
    <cfRule type="expression" dxfId="3" priority="43">
      <formula>$F$8=0</formula>
    </cfRule>
  </conditionalFormatting>
  <conditionalFormatting sqref="A59:F59">
    <cfRule type="expression" dxfId="2" priority="8">
      <formula>$F$8=0</formula>
    </cfRule>
  </conditionalFormatting>
  <conditionalFormatting sqref="A72:F73">
    <cfRule type="expression" dxfId="1" priority="22">
      <formula>$D$43=0</formula>
    </cfRule>
  </conditionalFormatting>
  <conditionalFormatting sqref="F54">
    <cfRule type="expression" dxfId="0" priority="18">
      <formula>#REF!=0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2025-11-03T21:41:18Z</cp:lastPrinted>
  <dcterms:created xsi:type="dcterms:W3CDTF">2025-04-29T22:05:03Z</dcterms:created>
  <dcterms:modified xsi:type="dcterms:W3CDTF">2025-11-03T21:43:59Z</dcterms:modified>
  <cp:category/>
  <cp:contentStatus/>
</cp:coreProperties>
</file>