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22" documentId="8_{F9364C35-3250-4315-B428-20F5873243E8}" xr6:coauthVersionLast="47" xr6:coauthVersionMax="47" xr10:uidLastSave="{CE6FEB76-E862-4458-A5F8-909E49B8F23D}"/>
  <bookViews>
    <workbookView xWindow="-110" yWindow="-110" windowWidth="19420" windowHeight="10300" xr2:uid="{6AF04D03-3FFF-482B-ADA3-9E84988EE023}"/>
  </bookViews>
  <sheets>
    <sheet name="Sesamkrus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A7" i="1"/>
  <c r="F10" i="1"/>
  <c r="C9" i="1"/>
  <c r="D26" i="1"/>
  <c r="D31" i="1"/>
  <c r="D34" i="1"/>
  <c r="F9" i="1" s="1"/>
  <c r="D38" i="1"/>
  <c r="D43" i="1"/>
  <c r="D17" i="1" l="1"/>
  <c r="D63" i="1" s="1"/>
  <c r="C10" i="1"/>
  <c r="D13" i="1" l="1"/>
  <c r="D37" i="1"/>
  <c r="D67" i="1" s="1"/>
  <c r="A67" i="1"/>
  <c r="E40" i="1"/>
  <c r="A50" i="1" l="1"/>
  <c r="D23" i="1" l="1"/>
  <c r="D42" i="1"/>
  <c r="A58" i="1"/>
  <c r="D49" i="1" l="1"/>
  <c r="F86" i="1"/>
  <c r="A59" i="1"/>
  <c r="D59" i="1"/>
  <c r="B17" i="1"/>
  <c r="B33" i="1" l="1"/>
  <c r="B65" i="1"/>
  <c r="B56" i="1"/>
  <c r="B54" i="1"/>
  <c r="B39" i="1"/>
  <c r="B38" i="1"/>
  <c r="B25" i="1"/>
  <c r="B26" i="1"/>
  <c r="B57" i="1"/>
  <c r="B44" i="1"/>
  <c r="B43" i="1"/>
  <c r="B60" i="1"/>
  <c r="F85" i="1"/>
  <c r="F83" i="1" s="1"/>
  <c r="F80" i="1" s="1"/>
  <c r="B52" i="1"/>
  <c r="B55" i="1"/>
  <c r="B53" i="1"/>
  <c r="B69" i="1"/>
  <c r="B49" i="1"/>
  <c r="B59" i="1"/>
  <c r="B64" i="1"/>
  <c r="B63" i="1"/>
  <c r="B37" i="1" l="1"/>
  <c r="B67" i="1" s="1"/>
  <c r="B24" i="1"/>
  <c r="B42" i="1"/>
  <c r="F78" i="1"/>
  <c r="F77" i="1" s="1"/>
  <c r="F73" i="1" s="1"/>
  <c r="B23" i="1" l="1"/>
  <c r="D22" i="1"/>
  <c r="D58" i="1" s="1"/>
  <c r="B22" i="1" l="1"/>
  <c r="B58" i="1" s="1"/>
  <c r="F66" i="1"/>
  <c r="F62" i="1" s="1"/>
  <c r="F48" i="1" s="1"/>
  <c r="F28" i="1" l="1"/>
  <c r="F45" i="1"/>
  <c r="F42" i="1" s="1"/>
  <c r="F37" i="1" s="1"/>
  <c r="F35" i="1"/>
  <c r="F30" i="1" s="1"/>
  <c r="F40" i="1"/>
  <c r="F22" i="1" l="1"/>
  <c r="D14" i="1" s="1"/>
  <c r="B32" i="1"/>
  <c r="B34" i="1" l="1"/>
  <c r="E17" i="1" s="1"/>
  <c r="B31" i="1" l="1"/>
  <c r="E18" i="1" s="1"/>
  <c r="D30" i="1"/>
  <c r="D50" i="1" s="1"/>
  <c r="D48" i="1" s="1"/>
  <c r="B30" i="1" l="1"/>
  <c r="B50" i="1" s="1"/>
  <c r="B48" i="1" l="1"/>
  <c r="B16" i="1" s="1"/>
  <c r="F17" i="1" l="1"/>
  <c r="F18" i="1"/>
  <c r="B18" i="1" s="1"/>
</calcChain>
</file>

<file path=xl/sharedStrings.xml><?xml version="1.0" encoding="utf-8"?>
<sst xmlns="http://schemas.openxmlformats.org/spreadsheetml/2006/main" count="91" uniqueCount="81">
  <si>
    <t>Zuerst Datum, Uhrzeit und Teiggewicht hier eingeben:</t>
  </si>
  <si>
    <t>Datum: An welchem Tag möchte ich backen? &gt; &gt;</t>
  </si>
  <si>
    <t>TT.MM &gt; &gt;</t>
  </si>
  <si>
    <t>Uhrzeit: Zu welcher Uhrzeit soll das Brot fertig gebacken sein? &gt; &gt;</t>
  </si>
  <si>
    <t>hh:mm &gt; &gt;</t>
  </si>
  <si>
    <t>Gewicht: Wie viel Gramm soll mein Brot ungefähr wiegen? &gt; &gt;</t>
  </si>
  <si>
    <t>Zahl ohne "g" &gt; &gt;</t>
  </si>
  <si>
    <t>Welche Getreide?</t>
  </si>
  <si>
    <t>Welche Mehltypen?</t>
  </si>
  <si>
    <t>Dinkel</t>
  </si>
  <si>
    <t>Helle Mehle</t>
  </si>
  <si>
    <t>Weizen</t>
  </si>
  <si>
    <t>Vollkorn</t>
  </si>
  <si>
    <t>Übersicht Zeiten</t>
  </si>
  <si>
    <t>Zubereitungszeit</t>
  </si>
  <si>
    <t>Reife- und Backzeiten</t>
  </si>
  <si>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</si>
  <si>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</si>
  <si>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</si>
  <si>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</si>
  <si>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</si>
  <si>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</si>
  <si>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</si>
  <si>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</si>
  <si>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</si>
  <si>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Wasser</t>
  </si>
  <si>
    <t>Roggenvollkornmehl</t>
  </si>
  <si>
    <t>2. Hauptteig</t>
  </si>
  <si>
    <t>Dinkelmehl 630</t>
  </si>
  <si>
    <t>Weizenmehl 550</t>
  </si>
  <si>
    <t>Zutaten mischen</t>
  </si>
  <si>
    <t>Kesselruhe</t>
  </si>
  <si>
    <t>Salz</t>
  </si>
  <si>
    <t>Honig oder Rübenkraut</t>
  </si>
  <si>
    <t>Kneten bis Fenstertest</t>
  </si>
  <si>
    <t>Zutaten schonend einkneten</t>
  </si>
  <si>
    <t>Optional: Bassinage, Wasser</t>
  </si>
  <si>
    <t>Optimale Teigtemperatur</t>
  </si>
  <si>
    <t>4. Teiglinge aufbereiten zur Stückgare</t>
  </si>
  <si>
    <t>Teiglinge abstechen, auf Spannung bringen und formen</t>
  </si>
  <si>
    <t>Vorgeheizter Backstein, Anbacktemperatur</t>
  </si>
  <si>
    <t>Sofort schwaden</t>
  </si>
  <si>
    <t>Ausbacktemperatur bis 98 Grad Kerntemperatur</t>
  </si>
  <si>
    <t>Rezepte individuell anpassen auf www.Brotfeuer.com</t>
  </si>
  <si>
    <t>Bio-Frischhefe</t>
  </si>
  <si>
    <t>3. Stockgare in einem geölten Gefäß</t>
  </si>
  <si>
    <t>Stückgare bis sich der Teig luftig anfühlt</t>
  </si>
  <si>
    <t>Teigling auf Backpapier setzen, Schluss unten</t>
  </si>
  <si>
    <t>Zutaten verrühren, Reife</t>
  </si>
  <si>
    <t>1. Vorstufen und -teige</t>
  </si>
  <si>
    <t>Dinkelvollkornmehl</t>
  </si>
  <si>
    <t>Fortsetzung auf der nächsten Seite.</t>
  </si>
  <si>
    <t>1.a Poolish</t>
  </si>
  <si>
    <t>Stockgare bis Volumen +30%</t>
  </si>
  <si>
    <t>Optional: Nach 45 Minuten dehnen und falten</t>
  </si>
  <si>
    <t>5. Einschießen &amp; Backen</t>
  </si>
  <si>
    <t>Roggenmehl 997</t>
  </si>
  <si>
    <t>Weizenvollkornmehl</t>
  </si>
  <si>
    <t>1.c Quellstück Sesam</t>
  </si>
  <si>
    <t>Sesamsaat</t>
  </si>
  <si>
    <t>Sesam im Wasser quellen lassen</t>
  </si>
  <si>
    <t>Dinkelvollkronmehl oder (gerösteter) Grünkernschrot</t>
  </si>
  <si>
    <t>Lievito madre</t>
  </si>
  <si>
    <t>1.b Lievito madre</t>
  </si>
  <si>
    <r>
      <t xml:space="preserve">Sesamkruste mit Poolish und Lievito madre
</t>
    </r>
    <r>
      <rPr>
        <sz val="9"/>
        <rFont val="Tahoma"/>
        <family val="2"/>
      </rPr>
      <t>Rezepte individuell anpassen auf www.Brotfeuer.com</t>
    </r>
  </si>
  <si>
    <t>Sesamkruste</t>
  </si>
  <si>
    <t>Nährwerte je 100g Brot:</t>
  </si>
  <si>
    <t>Beispiel: Bei einem Teiggewicht von 1000g dauert die Backzeit ca. 45 Minuten.</t>
  </si>
  <si>
    <t>Energie 204 kcal</t>
  </si>
  <si>
    <t>Kohlenhydrate 37,3g</t>
  </si>
  <si>
    <t>Fett 2,8g</t>
  </si>
  <si>
    <t>Eiweiß 6,4g</t>
  </si>
  <si>
    <t>LM im Wasser lösen</t>
  </si>
  <si>
    <t>1.d Brühstück: Dinkelvollkornmehl</t>
  </si>
  <si>
    <t>Teigling eiinschneiden, nach Belieben mit Sesam bestreuen</t>
  </si>
  <si>
    <t>Ballaststoffe 2,7g</t>
  </si>
  <si>
    <t>Salz 1,1g</t>
  </si>
  <si>
    <t>Reife</t>
  </si>
  <si>
    <t>Zutaten verrühren und kneten, Reife</t>
  </si>
  <si>
    <t>Zutaten überbrühen, verrühren, quellen lassen</t>
  </si>
  <si>
    <t>Optional: Sesampaste (Tahin)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</si>
</sst>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</numFmts>
  <fonts count="11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sz val="9"/>
      <color theme="0"/>
      <name val="Tahoma"/>
      <family val="2"/>
    </font>
    <font>
      <b/>
      <sz val="9"/>
      <color theme="1"/>
      <name val="Tahoma"/>
      <family val="2"/>
    </font>
    <font>
      <sz val="9"/>
      <color rgb="FF0070C0"/>
      <name val="Tahoma"/>
      <family val="2"/>
    </font>
    <font>
      <sz val="9"/>
      <color rgb="FFFF0000"/>
      <name val="Tahoma"/>
      <family val="2"/>
    </font>
    <font>
      <sz val="9"/>
      <color theme="0" tint="-0.249977111117893"/>
      <name val="Tahoma"/>
      <family val="2"/>
    </font>
    <font>
      <sz val="9"/>
      <color theme="0" tint="-0.3499862666707357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9" fontId="4" fillId="2" borderId="1" xfId="0" applyNumberFormat="1" applyFont="1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/>
    <xf numFmtId="14" fontId="4" fillId="2" borderId="1" xfId="0" applyNumberFormat="1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 applyProtection="1">
      <alignment horizontal="left"/>
      <protection locked="0"/>
    </xf>
    <xf numFmtId="3" fontId="4" fillId="2" borderId="1" xfId="0" applyNumberFormat="1" applyFont="1" applyFill="1" applyBorder="1" applyAlignment="1" applyProtection="1">
      <alignment horizontal="left"/>
      <protection locked="0"/>
    </xf>
    <xf numFmtId="9" fontId="3" fillId="0" borderId="1" xfId="0" applyNumberFormat="1" applyFont="1" applyBorder="1"/>
    <xf numFmtId="0" fontId="3" fillId="0" borderId="3" xfId="0" applyFont="1" applyBorder="1"/>
    <xf numFmtId="166" fontId="2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9" fontId="9" fillId="0" borderId="3" xfId="0" applyNumberFormat="1" applyFont="1" applyBorder="1"/>
    <xf numFmtId="166" fontId="2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67" fontId="9" fillId="0" borderId="1" xfId="0" applyNumberFormat="1" applyFont="1" applyBorder="1"/>
    <xf numFmtId="0" fontId="3" fillId="0" borderId="0" xfId="0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 wrapText="1"/>
    </xf>
    <xf numFmtId="9" fontId="2" fillId="3" borderId="1" xfId="0" applyNumberFormat="1" applyFont="1" applyFill="1" applyBorder="1"/>
    <xf numFmtId="169" fontId="2" fillId="3" borderId="1" xfId="0" applyNumberFormat="1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167" fontId="10" fillId="3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center"/>
    </xf>
    <xf numFmtId="170" fontId="7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9" fontId="2" fillId="0" borderId="1" xfId="0" applyNumberFormat="1" applyFont="1" applyBorder="1"/>
    <xf numFmtId="169" fontId="2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left"/>
    </xf>
    <xf numFmtId="9" fontId="2" fillId="0" borderId="0" xfId="0" applyNumberFormat="1" applyFont="1"/>
    <xf numFmtId="168" fontId="3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right"/>
    </xf>
    <xf numFmtId="171" fontId="2" fillId="0" borderId="1" xfId="0" applyNumberFormat="1" applyFont="1" applyBorder="1" applyAlignment="1">
      <alignment horizontal="right"/>
    </xf>
    <xf numFmtId="169" fontId="2" fillId="3" borderId="1" xfId="0" applyNumberFormat="1" applyFont="1" applyFill="1" applyBorder="1"/>
    <xf numFmtId="167" fontId="10" fillId="3" borderId="1" xfId="0" applyNumberFormat="1" applyFont="1" applyFill="1" applyBorder="1"/>
    <xf numFmtId="171" fontId="2" fillId="0" borderId="0" xfId="0" applyNumberFormat="1" applyFont="1" applyAlignment="1">
      <alignment horizontal="right"/>
    </xf>
    <xf numFmtId="9" fontId="2" fillId="0" borderId="3" xfId="0" applyNumberFormat="1" applyFont="1" applyBorder="1"/>
    <xf numFmtId="169" fontId="2" fillId="0" borderId="3" xfId="0" applyNumberFormat="1" applyFont="1" applyBorder="1" applyAlignment="1">
      <alignment horizontal="right"/>
    </xf>
    <xf numFmtId="168" fontId="3" fillId="0" borderId="3" xfId="0" applyNumberFormat="1" applyFont="1" applyBorder="1" applyAlignment="1">
      <alignment horizontal="right"/>
    </xf>
    <xf numFmtId="167" fontId="10" fillId="0" borderId="3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9" fontId="10" fillId="0" borderId="1" xfId="0" applyNumberFormat="1" applyFont="1" applyBorder="1"/>
    <xf numFmtId="169" fontId="10" fillId="0" borderId="1" xfId="0" applyNumberFormat="1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8" fontId="2" fillId="3" borderId="1" xfId="0" applyNumberFormat="1" applyFont="1" applyFill="1" applyBorder="1"/>
    <xf numFmtId="165" fontId="2" fillId="3" borderId="1" xfId="0" applyNumberFormat="1" applyFont="1" applyFill="1" applyBorder="1" applyAlignment="1">
      <alignment horizontal="center"/>
    </xf>
    <xf numFmtId="170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168" fontId="3" fillId="0" borderId="1" xfId="0" applyNumberFormat="1" applyFont="1" applyBorder="1"/>
    <xf numFmtId="167" fontId="10" fillId="0" borderId="1" xfId="0" applyNumberFormat="1" applyFont="1" applyBorder="1"/>
    <xf numFmtId="164" fontId="2" fillId="3" borderId="1" xfId="0" applyNumberFormat="1" applyFont="1" applyFill="1" applyBorder="1"/>
    <xf numFmtId="0" fontId="2" fillId="0" borderId="1" xfId="0" applyFont="1" applyBorder="1"/>
    <xf numFmtId="1" fontId="2" fillId="3" borderId="1" xfId="0" applyNumberFormat="1" applyFont="1" applyFill="1" applyBorder="1"/>
    <xf numFmtId="0" fontId="2" fillId="0" borderId="0" xfId="0" applyFont="1" applyAlignment="1">
      <alignment horizontal="right"/>
    </xf>
    <xf numFmtId="10" fontId="10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167" fontId="3" fillId="0" borderId="0" xfId="0" applyNumberFormat="1" applyFont="1"/>
    <xf numFmtId="169" fontId="2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right"/>
    </xf>
    <xf numFmtId="170" fontId="2" fillId="0" borderId="0" xfId="0" applyNumberFormat="1" applyFont="1" applyAlignment="1">
      <alignment horizontal="center"/>
    </xf>
    <xf numFmtId="10" fontId="3" fillId="0" borderId="0" xfId="0" applyNumberFormat="1" applyFont="1"/>
    <xf numFmtId="1" fontId="5" fillId="0" borderId="0" xfId="0" applyNumberFormat="1" applyFont="1" applyAlignment="1">
      <alignment horizontal="right"/>
    </xf>
    <xf numFmtId="10" fontId="5" fillId="0" borderId="0" xfId="0" applyNumberFormat="1" applyFont="1"/>
    <xf numFmtId="166" fontId="5" fillId="0" borderId="1" xfId="0" applyNumberFormat="1" applyFont="1" applyBorder="1"/>
    <xf numFmtId="10" fontId="5" fillId="0" borderId="1" xfId="0" applyNumberFormat="1" applyFont="1" applyBorder="1"/>
    <xf numFmtId="0" fontId="6" fillId="0" borderId="0" xfId="0" applyFont="1"/>
    <xf numFmtId="9" fontId="6" fillId="0" borderId="0" xfId="0" applyNumberFormat="1" applyFont="1"/>
    <xf numFmtId="9" fontId="3" fillId="0" borderId="0" xfId="0" applyNumberFormat="1" applyFont="1"/>
    <xf numFmtId="10" fontId="5" fillId="0" borderId="0" xfId="0" applyNumberFormat="1" applyFont="1" applyAlignment="1">
      <alignment vertical="top"/>
    </xf>
    <xf numFmtId="0" fontId="7" fillId="0" borderId="0" xfId="0" applyFont="1"/>
    <xf numFmtId="9" fontId="7" fillId="0" borderId="0" xfId="0" applyNumberFormat="1" applyFont="1"/>
    <xf numFmtId="165" fontId="7" fillId="0" borderId="0" xfId="0" applyNumberFormat="1" applyFont="1"/>
    <xf numFmtId="165" fontId="8" fillId="0" borderId="0" xfId="0" applyNumberFormat="1" applyFont="1"/>
    <xf numFmtId="165" fontId="2" fillId="0" borderId="0" xfId="0" applyNumberFormat="1" applyFont="1" applyAlignment="1">
      <alignment horizontal="right"/>
    </xf>
    <xf numFmtId="165" fontId="3" fillId="0" borderId="0" xfId="0" applyNumberFormat="1" applyFont="1"/>
    <xf numFmtId="0" fontId="6" fillId="4" borderId="0" xfId="0" applyFont="1" applyFill="1"/>
    <xf numFmtId="9" fontId="6" fillId="4" borderId="0" xfId="0" applyNumberFormat="1" applyFont="1" applyFill="1"/>
    <xf numFmtId="0" fontId="3" fillId="4" borderId="0" xfId="0" applyFont="1" applyFill="1"/>
    <xf numFmtId="9" fontId="3" fillId="4" borderId="0" xfId="0" applyNumberFormat="1" applyFont="1" applyFill="1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" fontId="10" fillId="0" borderId="1" xfId="0" applyNumberFormat="1" applyFont="1" applyBorder="1" applyAlignment="1">
      <alignment horizontal="center"/>
    </xf>
    <xf numFmtId="170" fontId="10" fillId="0" borderId="1" xfId="0" applyNumberFormat="1" applyFont="1" applyBorder="1" applyAlignment="1">
      <alignment horizontal="center"/>
    </xf>
    <xf numFmtId="0" fontId="1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dimension ref="A1:K87"/>
  <sheetViews>
    <sheetView tabSelected="1" workbookViewId="0">
      <selection activeCell="F4" sqref="F4:F6"/>
    </sheetView>
  </sheetViews>
  <sheetFormatPr baseColWidth="10" defaultColWidth="10.81640625" defaultRowHeight="11.5" x14ac:dyDescent="0.25"/>
  <cols>
    <col min="1" max="1" width="33.7265625" style="2" customWidth="1"/>
    <col min="2" max="5" width="8.7265625" style="2" customWidth="1"/>
    <col min="6" max="6" width="15.7265625" style="2" customWidth="1"/>
    <col min="7" max="16384" width="10.81640625" style="2"/>
  </cols>
  <sheetData>
    <row r="1" spans="1:11" s="1" customFormat="1" ht="46.5" customHeight="1" x14ac:dyDescent="0.35">
      <c r="A1" s="96" t="s">
        <v>64</v>
      </c>
      <c r="B1" s="96"/>
      <c r="C1" s="96"/>
      <c r="D1" s="96"/>
      <c r="E1" s="96"/>
      <c r="F1" s="96"/>
      <c r="K1" s="2"/>
    </row>
    <row r="2" spans="1:11" s="3" customFormat="1" x14ac:dyDescent="0.25">
      <c r="A2" s="97"/>
      <c r="B2" s="97"/>
      <c r="C2" s="97"/>
      <c r="D2" s="97"/>
      <c r="E2" s="97"/>
      <c r="F2" s="97"/>
    </row>
    <row r="3" spans="1:11" ht="11.5" customHeight="1" x14ac:dyDescent="0.25">
      <c r="A3" s="4" t="s">
        <v>0</v>
      </c>
      <c r="B3" s="5"/>
      <c r="C3" s="6"/>
      <c r="D3" s="6"/>
      <c r="E3" s="6"/>
      <c r="F3" s="6"/>
    </row>
    <row r="4" spans="1:11" ht="11.5" customHeight="1" x14ac:dyDescent="0.25">
      <c r="A4" s="7" t="s">
        <v>1</v>
      </c>
      <c r="B4" s="7"/>
      <c r="C4" s="7"/>
      <c r="D4" s="98" t="s">
        <v>2</v>
      </c>
      <c r="E4" s="98"/>
      <c r="F4" s="8">
        <v>45854</v>
      </c>
    </row>
    <row r="5" spans="1:11" ht="11.5" customHeight="1" x14ac:dyDescent="0.25">
      <c r="A5" s="7" t="s">
        <v>3</v>
      </c>
      <c r="B5" s="7"/>
      <c r="C5" s="7"/>
      <c r="D5" s="98" t="s">
        <v>4</v>
      </c>
      <c r="E5" s="98"/>
      <c r="F5" s="9">
        <v>0.625</v>
      </c>
    </row>
    <row r="6" spans="1:11" ht="11.5" customHeight="1" x14ac:dyDescent="0.25">
      <c r="A6" s="7" t="s">
        <v>5</v>
      </c>
      <c r="B6" s="7"/>
      <c r="C6" s="7"/>
      <c r="D6" s="98" t="s">
        <v>6</v>
      </c>
      <c r="E6" s="98"/>
      <c r="F6" s="10">
        <v>800</v>
      </c>
    </row>
    <row r="7" spans="1:11" x14ac:dyDescent="0.25">
      <c r="A7" s="99">
        <f>F6*1.2</f>
        <v>960</v>
      </c>
      <c r="B7" s="99"/>
      <c r="C7" s="99"/>
      <c r="D7" s="99"/>
      <c r="E7" s="99"/>
      <c r="F7" s="99"/>
    </row>
    <row r="8" spans="1:11" x14ac:dyDescent="0.25">
      <c r="A8" s="81" t="s">
        <v>66</v>
      </c>
      <c r="B8" s="91" t="s">
        <v>7</v>
      </c>
      <c r="C8" s="92"/>
      <c r="E8" s="82" t="s">
        <v>8</v>
      </c>
    </row>
    <row r="9" spans="1:11" ht="11.5" customHeight="1" x14ac:dyDescent="0.25">
      <c r="A9" s="2" t="s">
        <v>68</v>
      </c>
      <c r="B9" s="93" t="s">
        <v>9</v>
      </c>
      <c r="C9" s="94">
        <f>$D$52+D55+D44+D33+D25</f>
        <v>0.49999999999999994</v>
      </c>
      <c r="E9" s="2" t="s">
        <v>10</v>
      </c>
      <c r="F9" s="83">
        <f>$D$52+$D$53+D24+D34/2+D54+D32+D33</f>
        <v>0.84750000000000003</v>
      </c>
    </row>
    <row r="10" spans="1:11" ht="11.5" customHeight="1" x14ac:dyDescent="0.25">
      <c r="A10" s="2" t="s">
        <v>69</v>
      </c>
      <c r="B10" s="93" t="s">
        <v>11</v>
      </c>
      <c r="C10" s="94">
        <f>$D$53+D24+D56+D32+D34/3*2</f>
        <v>0.49999999999999994</v>
      </c>
      <c r="E10" s="2" t="s">
        <v>12</v>
      </c>
      <c r="F10" s="83">
        <f>D55+D57+D25+D56+D44</f>
        <v>0.15000000000000002</v>
      </c>
    </row>
    <row r="11" spans="1:11" x14ac:dyDescent="0.25">
      <c r="A11" s="2" t="s">
        <v>71</v>
      </c>
      <c r="B11" s="84"/>
      <c r="C11" s="84"/>
      <c r="D11" s="84"/>
      <c r="E11" s="84"/>
      <c r="F11" s="84"/>
      <c r="H11" s="76"/>
    </row>
    <row r="12" spans="1:11" ht="11.5" customHeight="1" x14ac:dyDescent="0.25">
      <c r="A12" s="2" t="s">
        <v>70</v>
      </c>
      <c r="B12" s="81" t="s">
        <v>13</v>
      </c>
      <c r="C12" s="81"/>
      <c r="D12" s="81"/>
      <c r="E12" s="81"/>
    </row>
    <row r="13" spans="1:11" ht="11.5" customHeight="1" x14ac:dyDescent="0.25">
      <c r="A13" s="2" t="s">
        <v>75</v>
      </c>
      <c r="B13" s="85" t="s">
        <v>14</v>
      </c>
      <c r="C13" s="86"/>
      <c r="D13" s="87">
        <f>E30+E22+E42+E77+E80+E48+E66+E37</f>
        <v>4.1666666666666664E-2</v>
      </c>
      <c r="F13" s="88"/>
    </row>
    <row r="14" spans="1:11" ht="11.5" customHeight="1" x14ac:dyDescent="0.25">
      <c r="A14" s="2" t="s">
        <v>76</v>
      </c>
      <c r="B14" s="2" t="s">
        <v>15</v>
      </c>
      <c r="C14" s="83"/>
      <c r="D14" s="89">
        <f>F86-F22</f>
        <v>0.68402777777373558</v>
      </c>
      <c r="F14" s="90"/>
    </row>
    <row r="16" spans="1:11" ht="11.5" customHeight="1" x14ac:dyDescent="0.25">
      <c r="A16" s="12" t="s">
        <v>16</v>
      </c>
      <c r="B16" s="13">
        <f>B48</f>
        <v>960.05884800000001</v>
      </c>
      <c r="C16" s="14"/>
      <c r="D16" s="15"/>
      <c r="E16" s="77"/>
      <c r="F16" s="78">
        <v>0.53800000000000003</v>
      </c>
    </row>
    <row r="17" spans="1:6" ht="11.5" customHeight="1" x14ac:dyDescent="0.25">
      <c r="A17" s="7" t="s">
        <v>17</v>
      </c>
      <c r="B17" s="16">
        <f>A7*F16</f>
        <v>516.48</v>
      </c>
      <c r="C17" s="17" t="s">
        <v>18</v>
      </c>
      <c r="D17" s="18">
        <f>D52+D53+D55+D57+D32+D34/3*2+D24+D25+D54+D56+D44+D33</f>
        <v>1.0000000000000002</v>
      </c>
      <c r="E17" s="79">
        <f>B52+B53+B54+B55+B56+B57+B32+B34/3*2+B24+B25+B44+B33</f>
        <v>516.48</v>
      </c>
      <c r="F17" s="80">
        <f>E17/B16</f>
        <v>0.5379670226215133</v>
      </c>
    </row>
    <row r="18" spans="1:6" ht="11.5" customHeight="1" x14ac:dyDescent="0.25">
      <c r="A18" s="7" t="s">
        <v>19</v>
      </c>
      <c r="B18" s="16">
        <f>A7*F18</f>
        <v>390.5279070392985</v>
      </c>
      <c r="C18" s="17" t="s">
        <v>18</v>
      </c>
      <c r="D18" s="18">
        <f>D23+D43+D49+D31+D34/3+D38</f>
        <v>0.75618000000000007</v>
      </c>
      <c r="E18" s="79">
        <f>B23+B43+B49+B31+B38+B34/3</f>
        <v>390.55184640000004</v>
      </c>
      <c r="F18" s="80">
        <f>E18/B16</f>
        <v>0.40679990316593595</v>
      </c>
    </row>
    <row r="19" spans="1:6" ht="11.5" customHeight="1" x14ac:dyDescent="0.25">
      <c r="A19" s="95"/>
      <c r="B19" s="95"/>
      <c r="C19" s="95"/>
      <c r="D19" s="95"/>
      <c r="E19" s="95"/>
      <c r="F19" s="95"/>
    </row>
    <row r="20" spans="1:6" s="19" customFormat="1" ht="13" customHeight="1" x14ac:dyDescent="0.35">
      <c r="B20" s="20" t="s">
        <v>20</v>
      </c>
      <c r="C20" s="21" t="s">
        <v>21</v>
      </c>
      <c r="D20" s="22" t="s">
        <v>22</v>
      </c>
      <c r="E20" s="23" t="s">
        <v>23</v>
      </c>
      <c r="F20" s="23" t="s">
        <v>24</v>
      </c>
    </row>
    <row r="21" spans="1:6" s="30" customFormat="1" x14ac:dyDescent="0.25">
      <c r="A21" s="24" t="s">
        <v>49</v>
      </c>
      <c r="B21" s="25"/>
      <c r="C21" s="26"/>
      <c r="D21" s="27"/>
      <c r="E21" s="28"/>
      <c r="F21" s="29"/>
    </row>
    <row r="22" spans="1:6" ht="11.5" customHeight="1" x14ac:dyDescent="0.25">
      <c r="A22" s="24" t="s">
        <v>52</v>
      </c>
      <c r="B22" s="25">
        <f>SUM(B23:B27)</f>
        <v>206.69529600000001</v>
      </c>
      <c r="C22" s="26"/>
      <c r="D22" s="27">
        <f>SUM(D23:D27)</f>
        <v>0.40019999999999994</v>
      </c>
      <c r="E22" s="28">
        <v>3.472222222222222E-3</v>
      </c>
      <c r="F22" s="29">
        <f>F28-E22</f>
        <v>45853.940972222226</v>
      </c>
    </row>
    <row r="23" spans="1:6" ht="11.5" customHeight="1" x14ac:dyDescent="0.25">
      <c r="A23" s="31" t="s">
        <v>25</v>
      </c>
      <c r="B23" s="32">
        <f>B$17*D23</f>
        <v>103.29600000000001</v>
      </c>
      <c r="C23" s="37">
        <v>16</v>
      </c>
      <c r="D23" s="34">
        <f>D24+D25</f>
        <v>0.2</v>
      </c>
      <c r="E23" s="35"/>
      <c r="F23" s="36"/>
    </row>
    <row r="24" spans="1:6" ht="11.5" customHeight="1" x14ac:dyDescent="0.25">
      <c r="A24" s="31" t="s">
        <v>29</v>
      </c>
      <c r="B24" s="32">
        <f>B$17*D24</f>
        <v>77.471999999999994</v>
      </c>
      <c r="C24" s="37"/>
      <c r="D24" s="34">
        <v>0.15</v>
      </c>
      <c r="E24" s="35"/>
      <c r="F24" s="36"/>
    </row>
    <row r="25" spans="1:6" ht="11.5" customHeight="1" x14ac:dyDescent="0.25">
      <c r="A25" s="31" t="s">
        <v>50</v>
      </c>
      <c r="B25" s="46">
        <f>B$17*D25</f>
        <v>25.824000000000002</v>
      </c>
      <c r="C25" s="37"/>
      <c r="D25" s="34">
        <v>0.05</v>
      </c>
      <c r="E25" s="35"/>
      <c r="F25" s="36"/>
    </row>
    <row r="26" spans="1:6" ht="11.5" customHeight="1" x14ac:dyDescent="0.25">
      <c r="A26" s="31" t="s">
        <v>44</v>
      </c>
      <c r="B26" s="46">
        <f>B$17*D26</f>
        <v>0.10329600000000001</v>
      </c>
      <c r="C26" s="37">
        <v>5</v>
      </c>
      <c r="D26" s="70">
        <f>(D24+D25)*0.1%</f>
        <v>2.0000000000000001E-4</v>
      </c>
      <c r="E26" s="36"/>
      <c r="F26" s="36"/>
    </row>
    <row r="27" spans="1:6" ht="11.5" customHeight="1" x14ac:dyDescent="0.25">
      <c r="A27" s="31" t="s">
        <v>48</v>
      </c>
      <c r="B27" s="32"/>
      <c r="C27" s="37"/>
      <c r="D27" s="34"/>
      <c r="E27" s="38"/>
      <c r="F27" s="39"/>
    </row>
    <row r="28" spans="1:6" ht="11.5" customHeight="1" x14ac:dyDescent="0.25">
      <c r="A28" s="31" t="s">
        <v>77</v>
      </c>
      <c r="B28" s="32"/>
      <c r="C28" s="37">
        <v>21</v>
      </c>
      <c r="D28" s="34"/>
      <c r="E28" s="38">
        <v>0.5</v>
      </c>
      <c r="F28" s="39">
        <f>F$48-E28</f>
        <v>45853.944444444445</v>
      </c>
    </row>
    <row r="29" spans="1:6" ht="11.5" customHeight="1" x14ac:dyDescent="0.25">
      <c r="A29" s="31"/>
      <c r="B29" s="32"/>
      <c r="C29" s="37"/>
      <c r="D29" s="34"/>
      <c r="E29" s="71"/>
      <c r="F29" s="39"/>
    </row>
    <row r="30" spans="1:6" ht="11.5" customHeight="1" x14ac:dyDescent="0.25">
      <c r="A30" s="24" t="s">
        <v>63</v>
      </c>
      <c r="B30" s="25">
        <f>SUM(B31:B35)</f>
        <v>123.9552</v>
      </c>
      <c r="C30" s="26"/>
      <c r="D30" s="27">
        <f>SUM(D31:D35)</f>
        <v>0.24000000000000002</v>
      </c>
      <c r="E30" s="28">
        <v>3.472222222222222E-3</v>
      </c>
      <c r="F30" s="29">
        <f>F35-E30</f>
        <v>45853.944444444445</v>
      </c>
    </row>
    <row r="31" spans="1:6" s="3" customFormat="1" ht="11.5" customHeight="1" x14ac:dyDescent="0.25">
      <c r="A31" s="31" t="s">
        <v>25</v>
      </c>
      <c r="B31" s="32">
        <f>B$17*D31</f>
        <v>38.736000000000004</v>
      </c>
      <c r="C31" s="33">
        <v>45</v>
      </c>
      <c r="D31" s="34">
        <f>(D32+D33)/2</f>
        <v>7.5000000000000011E-2</v>
      </c>
      <c r="E31" s="35">
        <v>2.0833333333333332E-2</v>
      </c>
      <c r="F31" s="36"/>
    </row>
    <row r="32" spans="1:6" s="3" customFormat="1" ht="11.5" customHeight="1" x14ac:dyDescent="0.25">
      <c r="A32" s="31" t="s">
        <v>29</v>
      </c>
      <c r="B32" s="32">
        <f>B$17*D32</f>
        <v>25.824000000000002</v>
      </c>
      <c r="C32" s="33"/>
      <c r="D32" s="34">
        <v>0.05</v>
      </c>
      <c r="E32" s="35"/>
      <c r="F32" s="36"/>
    </row>
    <row r="33" spans="1:6" s="3" customFormat="1" ht="11.5" customHeight="1" x14ac:dyDescent="0.25">
      <c r="A33" s="31" t="s">
        <v>28</v>
      </c>
      <c r="B33" s="32">
        <f>B$17*D33</f>
        <v>51.648000000000003</v>
      </c>
      <c r="C33" s="33"/>
      <c r="D33" s="34">
        <v>0.1</v>
      </c>
      <c r="E33" s="35"/>
      <c r="F33" s="36"/>
    </row>
    <row r="34" spans="1:6" ht="11.5" customHeight="1" x14ac:dyDescent="0.25">
      <c r="A34" s="31" t="s">
        <v>62</v>
      </c>
      <c r="B34" s="32">
        <f>B$17*D34</f>
        <v>7.7472000000000021</v>
      </c>
      <c r="C34" s="37">
        <v>5</v>
      </c>
      <c r="D34" s="34">
        <f>(D33+D32)/10</f>
        <v>1.5000000000000003E-2</v>
      </c>
      <c r="E34" s="38"/>
      <c r="F34" s="39"/>
    </row>
    <row r="35" spans="1:6" ht="11.5" customHeight="1" x14ac:dyDescent="0.25">
      <c r="A35" s="40" t="s">
        <v>78</v>
      </c>
      <c r="B35" s="32"/>
      <c r="C35" s="37">
        <v>21</v>
      </c>
      <c r="D35" s="34"/>
      <c r="E35" s="38">
        <v>0.49652777777777779</v>
      </c>
      <c r="F35" s="39">
        <f>F$48-E35</f>
        <v>45853.947916666664</v>
      </c>
    </row>
    <row r="36" spans="1:6" ht="11.5" customHeight="1" x14ac:dyDescent="0.25">
      <c r="A36" s="73"/>
      <c r="B36" s="74"/>
      <c r="C36" s="42"/>
      <c r="D36" s="43"/>
      <c r="E36" s="44"/>
      <c r="F36" s="75"/>
    </row>
    <row r="37" spans="1:6" ht="11.5" customHeight="1" x14ac:dyDescent="0.25">
      <c r="A37" s="24" t="s">
        <v>58</v>
      </c>
      <c r="B37" s="25">
        <f>SUM(B38:B39)</f>
        <v>79.537920000000014</v>
      </c>
      <c r="C37" s="26"/>
      <c r="D37" s="27">
        <f>SUM(D38:D39)</f>
        <v>0.15400000000000003</v>
      </c>
      <c r="E37" s="28">
        <v>3.472222222222222E-3</v>
      </c>
      <c r="F37" s="29">
        <f>F42-E37</f>
        <v>45853.947916666672</v>
      </c>
    </row>
    <row r="38" spans="1:6" ht="11.5" customHeight="1" x14ac:dyDescent="0.25">
      <c r="A38" s="31" t="s">
        <v>25</v>
      </c>
      <c r="B38" s="32">
        <f>B$17*D38</f>
        <v>43.384320000000002</v>
      </c>
      <c r="C38" s="37">
        <v>16</v>
      </c>
      <c r="D38" s="34">
        <f>D39*1.2</f>
        <v>8.4000000000000005E-2</v>
      </c>
      <c r="E38" s="38"/>
      <c r="F38" s="39"/>
    </row>
    <row r="39" spans="1:6" ht="11.5" customHeight="1" x14ac:dyDescent="0.25">
      <c r="A39" s="31" t="s">
        <v>59</v>
      </c>
      <c r="B39" s="32">
        <f>B$17*D39</f>
        <v>36.153600000000004</v>
      </c>
      <c r="C39" s="37"/>
      <c r="D39" s="34">
        <v>7.0000000000000007E-2</v>
      </c>
      <c r="E39" s="38"/>
      <c r="F39" s="39"/>
    </row>
    <row r="40" spans="1:6" ht="11.5" customHeight="1" x14ac:dyDescent="0.25">
      <c r="A40" s="31" t="s">
        <v>60</v>
      </c>
      <c r="B40" s="32"/>
      <c r="C40" s="37">
        <v>21</v>
      </c>
      <c r="D40" s="34"/>
      <c r="E40" s="38">
        <f>E42+E45</f>
        <v>0.49305555555555552</v>
      </c>
      <c r="F40" s="39">
        <f>F$48-E40</f>
        <v>45853.951388888891</v>
      </c>
    </row>
    <row r="41" spans="1:6" ht="11.5" customHeight="1" x14ac:dyDescent="0.25">
      <c r="A41" s="40"/>
      <c r="B41" s="32"/>
      <c r="C41" s="37"/>
      <c r="D41" s="34"/>
      <c r="E41" s="38"/>
      <c r="F41" s="39"/>
    </row>
    <row r="42" spans="1:6" ht="11.5" customHeight="1" x14ac:dyDescent="0.25">
      <c r="A42" s="24" t="s">
        <v>73</v>
      </c>
      <c r="B42" s="25">
        <f>SUM(B43:B45)</f>
        <v>165.27360000000002</v>
      </c>
      <c r="C42" s="26"/>
      <c r="D42" s="27">
        <f>SUM(D43:D45)</f>
        <v>0.32000000000000006</v>
      </c>
      <c r="E42" s="28">
        <v>6.9444444444444441E-3</v>
      </c>
      <c r="F42" s="29">
        <f>F45-E42</f>
        <v>45853.951388888891</v>
      </c>
    </row>
    <row r="43" spans="1:6" ht="11.5" customHeight="1" x14ac:dyDescent="0.25">
      <c r="A43" s="31" t="s">
        <v>25</v>
      </c>
      <c r="B43" s="32">
        <f>B$17*D43</f>
        <v>113.62560000000002</v>
      </c>
      <c r="C43" s="37">
        <v>100</v>
      </c>
      <c r="D43" s="34">
        <f>D44*2.2</f>
        <v>0.22000000000000003</v>
      </c>
      <c r="E43" s="35"/>
      <c r="F43" s="36"/>
    </row>
    <row r="44" spans="1:6" ht="11.5" customHeight="1" x14ac:dyDescent="0.25">
      <c r="A44" s="31" t="s">
        <v>61</v>
      </c>
      <c r="B44" s="32">
        <f>B$17*D44</f>
        <v>51.648000000000003</v>
      </c>
      <c r="C44" s="37"/>
      <c r="D44" s="34">
        <v>0.1</v>
      </c>
      <c r="E44" s="36"/>
      <c r="F44" s="36"/>
    </row>
    <row r="45" spans="1:6" ht="11.5" customHeight="1" x14ac:dyDescent="0.25">
      <c r="A45" s="31" t="s">
        <v>79</v>
      </c>
      <c r="B45" s="32"/>
      <c r="C45" s="37">
        <v>21</v>
      </c>
      <c r="D45" s="34"/>
      <c r="E45" s="38">
        <v>0.4861111111111111</v>
      </c>
      <c r="F45" s="39">
        <f>F$48-E45</f>
        <v>45853.958333333336</v>
      </c>
    </row>
    <row r="46" spans="1:6" ht="12.4" customHeight="1" x14ac:dyDescent="0.25">
      <c r="A46" s="41"/>
      <c r="B46" s="49"/>
      <c r="C46" s="42"/>
      <c r="D46" s="43"/>
      <c r="E46" s="44"/>
      <c r="F46" s="45" t="s">
        <v>51</v>
      </c>
    </row>
    <row r="47" spans="1:6" ht="12.4" customHeight="1" x14ac:dyDescent="0.25">
      <c r="A47" s="41" t="s">
        <v>65</v>
      </c>
      <c r="B47" s="49"/>
      <c r="C47" s="42"/>
      <c r="D47" s="43"/>
      <c r="E47" s="44"/>
      <c r="F47" s="45"/>
    </row>
    <row r="48" spans="1:6" s="30" customFormat="1" x14ac:dyDescent="0.25">
      <c r="A48" s="24" t="s">
        <v>27</v>
      </c>
      <c r="B48" s="25">
        <f>SUM(B49:B67)-B65</f>
        <v>960.05884800000001</v>
      </c>
      <c r="C48" s="26"/>
      <c r="D48" s="27">
        <f>SUM(D49:D62)</f>
        <v>1.6773799999999999</v>
      </c>
      <c r="E48" s="28">
        <v>6.9444444444444441E-3</v>
      </c>
      <c r="F48" s="29">
        <f>F62-E48</f>
        <v>45854.444444444445</v>
      </c>
    </row>
    <row r="49" spans="1:8" ht="11.5" customHeight="1" x14ac:dyDescent="0.25">
      <c r="A49" s="50" t="s">
        <v>25</v>
      </c>
      <c r="B49" s="51">
        <f>B$17*D49</f>
        <v>88.927526400000019</v>
      </c>
      <c r="C49" s="52">
        <v>16</v>
      </c>
      <c r="D49" s="53">
        <f>D52*60%+D53*65%-(D43+D38+D23)*33%</f>
        <v>0.17218000000000003</v>
      </c>
      <c r="H49" s="72"/>
    </row>
    <row r="50" spans="1:8" ht="11.5" customHeight="1" x14ac:dyDescent="0.25">
      <c r="A50" s="50" t="str">
        <f>A30</f>
        <v>1.b Lievito madre</v>
      </c>
      <c r="B50" s="32">
        <f>B30</f>
        <v>123.9552</v>
      </c>
      <c r="C50" s="37">
        <v>21</v>
      </c>
      <c r="D50" s="34">
        <f>D30</f>
        <v>0.24000000000000002</v>
      </c>
      <c r="E50" s="36"/>
      <c r="F50" s="39"/>
    </row>
    <row r="51" spans="1:8" ht="11.5" customHeight="1" x14ac:dyDescent="0.25">
      <c r="A51" s="50" t="s">
        <v>72</v>
      </c>
      <c r="B51" s="32"/>
      <c r="C51" s="37"/>
      <c r="E51" s="36"/>
      <c r="F51" s="39"/>
    </row>
    <row r="52" spans="1:8" ht="11.5" customHeight="1" x14ac:dyDescent="0.25">
      <c r="A52" s="31" t="s">
        <v>28</v>
      </c>
      <c r="B52" s="32">
        <f t="shared" ref="B52:B57" si="0">B$17*D52</f>
        <v>129.12</v>
      </c>
      <c r="C52" s="37"/>
      <c r="D52" s="34">
        <v>0.25</v>
      </c>
      <c r="E52" s="38"/>
      <c r="F52" s="39"/>
    </row>
    <row r="53" spans="1:8" ht="11.5" customHeight="1" x14ac:dyDescent="0.25">
      <c r="A53" s="31" t="s">
        <v>29</v>
      </c>
      <c r="B53" s="32">
        <f t="shared" si="0"/>
        <v>149.7792</v>
      </c>
      <c r="C53" s="37"/>
      <c r="D53" s="34">
        <v>0.28999999999999998</v>
      </c>
      <c r="E53" s="38"/>
      <c r="F53" s="39"/>
    </row>
    <row r="54" spans="1:8" ht="11.5" hidden="1" customHeight="1" x14ac:dyDescent="0.25">
      <c r="A54" s="31" t="s">
        <v>56</v>
      </c>
      <c r="B54" s="32">
        <f t="shared" si="0"/>
        <v>0</v>
      </c>
      <c r="C54" s="37"/>
      <c r="D54" s="34">
        <v>0</v>
      </c>
      <c r="E54" s="38"/>
      <c r="F54" s="39"/>
    </row>
    <row r="55" spans="1:8" ht="11.5" hidden="1" customHeight="1" x14ac:dyDescent="0.25">
      <c r="A55" s="31" t="s">
        <v>50</v>
      </c>
      <c r="B55" s="32">
        <f t="shared" si="0"/>
        <v>0</v>
      </c>
      <c r="C55" s="37"/>
      <c r="D55" s="34">
        <v>0</v>
      </c>
      <c r="E55" s="38"/>
      <c r="F55" s="39"/>
    </row>
    <row r="56" spans="1:8" ht="11.5" hidden="1" customHeight="1" x14ac:dyDescent="0.25">
      <c r="A56" s="31" t="s">
        <v>57</v>
      </c>
      <c r="B56" s="32">
        <f t="shared" si="0"/>
        <v>0</v>
      </c>
      <c r="C56" s="37"/>
      <c r="D56" s="34">
        <v>0</v>
      </c>
      <c r="E56" s="38"/>
      <c r="F56" s="39"/>
    </row>
    <row r="57" spans="1:8" ht="11.5" hidden="1" customHeight="1" x14ac:dyDescent="0.25">
      <c r="A57" s="31" t="s">
        <v>26</v>
      </c>
      <c r="B57" s="32">
        <f t="shared" si="0"/>
        <v>0</v>
      </c>
      <c r="C57" s="37"/>
      <c r="D57" s="34">
        <v>0</v>
      </c>
      <c r="E57" s="38"/>
      <c r="F57" s="39"/>
    </row>
    <row r="58" spans="1:8" ht="11.5" customHeight="1" x14ac:dyDescent="0.25">
      <c r="A58" s="31" t="str">
        <f>A22</f>
        <v>1.a Poolish</v>
      </c>
      <c r="B58" s="32">
        <f>B22</f>
        <v>206.69529600000001</v>
      </c>
      <c r="C58" s="37">
        <v>21</v>
      </c>
      <c r="D58" s="34">
        <f>D22</f>
        <v>0.40019999999999994</v>
      </c>
      <c r="E58" s="38"/>
      <c r="F58" s="39"/>
    </row>
    <row r="59" spans="1:8" ht="11.5" customHeight="1" x14ac:dyDescent="0.25">
      <c r="A59" s="31" t="str">
        <f>A42</f>
        <v>1.d Brühstück: Dinkelvollkornmehl</v>
      </c>
      <c r="B59" s="32">
        <f>B$17*D59</f>
        <v>165.27360000000004</v>
      </c>
      <c r="C59" s="37">
        <v>21</v>
      </c>
      <c r="D59" s="34">
        <f>D42</f>
        <v>0.32000000000000006</v>
      </c>
      <c r="E59" s="36"/>
      <c r="F59" s="39"/>
    </row>
    <row r="60" spans="1:8" ht="11.5" customHeight="1" x14ac:dyDescent="0.25">
      <c r="A60" s="31" t="s">
        <v>44</v>
      </c>
      <c r="B60" s="32">
        <f>B$17*D60</f>
        <v>2.5824000000000003</v>
      </c>
      <c r="C60" s="37">
        <v>5</v>
      </c>
      <c r="D60" s="34">
        <v>5.0000000000000001E-3</v>
      </c>
      <c r="E60" s="38"/>
      <c r="F60" s="39"/>
    </row>
    <row r="61" spans="1:8" ht="11.5" customHeight="1" x14ac:dyDescent="0.25">
      <c r="A61" s="50" t="s">
        <v>30</v>
      </c>
      <c r="B61" s="32"/>
      <c r="C61" s="37"/>
      <c r="D61" s="34"/>
      <c r="E61" s="36"/>
      <c r="F61" s="39"/>
    </row>
    <row r="62" spans="1:8" ht="11.5" customHeight="1" x14ac:dyDescent="0.25">
      <c r="A62" s="31" t="s">
        <v>31</v>
      </c>
      <c r="B62" s="32"/>
      <c r="C62" s="37"/>
      <c r="D62" s="34"/>
      <c r="E62" s="38">
        <v>2.0833333333333332E-2</v>
      </c>
      <c r="F62" s="39">
        <f>F66-E62</f>
        <v>45854.451388888891</v>
      </c>
    </row>
    <row r="63" spans="1:8" ht="11.5" customHeight="1" x14ac:dyDescent="0.25">
      <c r="A63" s="31" t="s">
        <v>32</v>
      </c>
      <c r="B63" s="32">
        <f>B$17*D63</f>
        <v>11.605305600000005</v>
      </c>
      <c r="C63" s="37"/>
      <c r="D63" s="34">
        <f>(D17+D39)*2.1%</f>
        <v>2.2470000000000007E-2</v>
      </c>
      <c r="E63" s="36"/>
      <c r="F63" s="39"/>
    </row>
    <row r="64" spans="1:8" ht="11.5" customHeight="1" x14ac:dyDescent="0.25">
      <c r="A64" s="31" t="s">
        <v>33</v>
      </c>
      <c r="B64" s="32">
        <f>B$17*D64</f>
        <v>2.5824000000000003</v>
      </c>
      <c r="C64" s="37"/>
      <c r="D64" s="34">
        <v>5.0000000000000001E-3</v>
      </c>
      <c r="E64" s="36"/>
      <c r="F64" s="39"/>
    </row>
    <row r="65" spans="1:6" s="102" customFormat="1" ht="11.5" customHeight="1" x14ac:dyDescent="0.25">
      <c r="A65" s="56" t="s">
        <v>80</v>
      </c>
      <c r="B65" s="57">
        <f>B$17*D65</f>
        <v>5.1648000000000005</v>
      </c>
      <c r="C65" s="58"/>
      <c r="D65" s="34">
        <v>0.01</v>
      </c>
      <c r="E65" s="100"/>
      <c r="F65" s="101"/>
    </row>
    <row r="66" spans="1:6" ht="11.5" customHeight="1" x14ac:dyDescent="0.25">
      <c r="A66" s="31" t="s">
        <v>34</v>
      </c>
      <c r="B66" s="32"/>
      <c r="C66" s="37"/>
      <c r="D66" s="34"/>
      <c r="E66" s="54">
        <v>6.9444444444444441E-3</v>
      </c>
      <c r="F66" s="55">
        <f>F73-E66</f>
        <v>45854.472222222226</v>
      </c>
    </row>
    <row r="67" spans="1:6" ht="11.5" customHeight="1" x14ac:dyDescent="0.25">
      <c r="A67" s="31" t="str">
        <f>A37</f>
        <v>1.c Quellstück Sesam</v>
      </c>
      <c r="B67" s="32">
        <f>B37</f>
        <v>79.537920000000014</v>
      </c>
      <c r="C67" s="31">
        <v>0.05</v>
      </c>
      <c r="D67" s="34">
        <f>D37</f>
        <v>0.15400000000000003</v>
      </c>
      <c r="E67" s="54"/>
      <c r="F67" s="55"/>
    </row>
    <row r="68" spans="1:6" ht="11.5" customHeight="1" x14ac:dyDescent="0.25">
      <c r="A68" s="31" t="s">
        <v>35</v>
      </c>
      <c r="B68" s="32"/>
      <c r="C68" s="31"/>
      <c r="D68" s="34"/>
      <c r="E68" s="54"/>
      <c r="F68" s="55"/>
    </row>
    <row r="69" spans="1:6" ht="11.5" customHeight="1" x14ac:dyDescent="0.25">
      <c r="A69" s="56" t="s">
        <v>36</v>
      </c>
      <c r="B69" s="57">
        <f>B$17*D69</f>
        <v>15.494400000000001</v>
      </c>
      <c r="C69" s="58">
        <v>16</v>
      </c>
      <c r="D69" s="34">
        <v>0.03</v>
      </c>
      <c r="E69" s="36"/>
      <c r="F69" s="39"/>
    </row>
    <row r="70" spans="1:6" s="3" customFormat="1" ht="11.5" customHeight="1" x14ac:dyDescent="0.25">
      <c r="A70" s="31" t="s">
        <v>37</v>
      </c>
      <c r="B70" s="32"/>
      <c r="C70" s="33">
        <v>26</v>
      </c>
      <c r="D70" s="59"/>
      <c r="E70" s="36"/>
      <c r="F70" s="39"/>
    </row>
    <row r="71" spans="1:6" ht="11.5" customHeight="1" x14ac:dyDescent="0.25">
      <c r="A71" s="31"/>
      <c r="B71" s="32"/>
      <c r="C71" s="37"/>
      <c r="D71" s="34"/>
      <c r="E71" s="36"/>
      <c r="F71" s="39"/>
    </row>
    <row r="72" spans="1:6" ht="11.5" customHeight="1" x14ac:dyDescent="0.25">
      <c r="A72" s="24" t="s">
        <v>45</v>
      </c>
      <c r="B72" s="47"/>
      <c r="C72" s="60"/>
      <c r="D72" s="48"/>
      <c r="E72" s="61"/>
      <c r="F72" s="62"/>
    </row>
    <row r="73" spans="1:6" ht="11.5" customHeight="1" x14ac:dyDescent="0.25">
      <c r="A73" s="11" t="s">
        <v>53</v>
      </c>
      <c r="B73" s="67"/>
      <c r="C73" s="64">
        <v>21</v>
      </c>
      <c r="D73" s="59"/>
      <c r="E73" s="38">
        <v>6.25E-2</v>
      </c>
      <c r="F73" s="39">
        <f>F77-E73</f>
        <v>45854.479166666672</v>
      </c>
    </row>
    <row r="74" spans="1:6" ht="11.5" customHeight="1" x14ac:dyDescent="0.25">
      <c r="A74" s="11" t="s">
        <v>54</v>
      </c>
      <c r="B74" s="67"/>
      <c r="C74" s="64"/>
      <c r="D74" s="59"/>
      <c r="E74" s="38"/>
      <c r="F74" s="39"/>
    </row>
    <row r="75" spans="1:6" ht="11.5" customHeight="1" x14ac:dyDescent="0.25">
      <c r="A75" s="7"/>
      <c r="B75" s="63"/>
      <c r="C75" s="64"/>
      <c r="D75" s="65"/>
      <c r="E75" s="36"/>
      <c r="F75" s="39"/>
    </row>
    <row r="76" spans="1:6" ht="11.5" customHeight="1" x14ac:dyDescent="0.25">
      <c r="A76" s="24" t="s">
        <v>38</v>
      </c>
      <c r="B76" s="66"/>
      <c r="C76" s="60"/>
      <c r="D76" s="48"/>
      <c r="E76" s="28"/>
      <c r="F76" s="29"/>
    </row>
    <row r="77" spans="1:6" ht="11.5" customHeight="1" x14ac:dyDescent="0.25">
      <c r="A77" s="11" t="s">
        <v>39</v>
      </c>
      <c r="B77" s="67"/>
      <c r="C77" s="64"/>
      <c r="D77" s="65"/>
      <c r="E77" s="54">
        <v>6.9444444444444441E-3</v>
      </c>
      <c r="F77" s="55">
        <f>F78-E77</f>
        <v>45854.541666666672</v>
      </c>
    </row>
    <row r="78" spans="1:6" ht="11.5" customHeight="1" x14ac:dyDescent="0.25">
      <c r="A78" s="11" t="s">
        <v>46</v>
      </c>
      <c r="B78" s="67"/>
      <c r="C78" s="64"/>
      <c r="D78" s="65"/>
      <c r="E78" s="38">
        <v>4.1666666666666664E-2</v>
      </c>
      <c r="F78" s="39">
        <f>F80-E78</f>
        <v>45854.548611111117</v>
      </c>
    </row>
    <row r="79" spans="1:6" ht="11.5" customHeight="1" x14ac:dyDescent="0.25">
      <c r="A79" s="11"/>
      <c r="B79" s="67"/>
      <c r="C79" s="64"/>
      <c r="D79" s="65"/>
      <c r="E79" s="38"/>
      <c r="F79" s="39"/>
    </row>
    <row r="80" spans="1:6" ht="11.5" customHeight="1" x14ac:dyDescent="0.25">
      <c r="A80" s="24" t="s">
        <v>55</v>
      </c>
      <c r="B80" s="66"/>
      <c r="C80" s="68"/>
      <c r="D80" s="48"/>
      <c r="E80" s="28">
        <v>3.472222222222222E-3</v>
      </c>
      <c r="F80" s="29">
        <f>F83-E80</f>
        <v>45854.590277777781</v>
      </c>
    </row>
    <row r="81" spans="1:6" ht="11.5" customHeight="1" x14ac:dyDescent="0.25">
      <c r="A81" s="7" t="s">
        <v>47</v>
      </c>
      <c r="B81" s="63"/>
      <c r="C81" s="64"/>
      <c r="D81" s="65"/>
      <c r="E81" s="36"/>
      <c r="F81" s="39"/>
    </row>
    <row r="82" spans="1:6" ht="11.5" customHeight="1" x14ac:dyDescent="0.25">
      <c r="A82" s="7" t="s">
        <v>74</v>
      </c>
      <c r="B82" s="63"/>
      <c r="C82" s="64"/>
      <c r="D82" s="65"/>
      <c r="E82" s="36"/>
      <c r="F82" s="39"/>
    </row>
    <row r="83" spans="1:6" ht="11.5" customHeight="1" x14ac:dyDescent="0.25">
      <c r="A83" s="11" t="s">
        <v>40</v>
      </c>
      <c r="B83" s="67"/>
      <c r="C83" s="64">
        <v>240</v>
      </c>
      <c r="D83" s="65"/>
      <c r="E83" s="38">
        <v>6.9444444444444441E-3</v>
      </c>
      <c r="F83" s="39">
        <f>F85-E83</f>
        <v>45854.59375</v>
      </c>
    </row>
    <row r="84" spans="1:6" ht="11.5" customHeight="1" x14ac:dyDescent="0.25">
      <c r="A84" s="11" t="s">
        <v>41</v>
      </c>
      <c r="B84" s="32"/>
      <c r="C84" s="64"/>
      <c r="D84" s="65"/>
      <c r="E84" s="36"/>
      <c r="F84" s="39"/>
    </row>
    <row r="85" spans="1:6" ht="11.5" customHeight="1" x14ac:dyDescent="0.25">
      <c r="A85" s="11" t="s">
        <v>42</v>
      </c>
      <c r="B85" s="67"/>
      <c r="C85" s="64">
        <v>210</v>
      </c>
      <c r="D85" s="65"/>
      <c r="E85" s="38">
        <v>2.4305555555555556E-2</v>
      </c>
      <c r="F85" s="39">
        <f>F86-E85</f>
        <v>45854.600694444445</v>
      </c>
    </row>
    <row r="86" spans="1:6" ht="11.5" customHeight="1" x14ac:dyDescent="0.25">
      <c r="A86" s="11" t="s">
        <v>67</v>
      </c>
      <c r="B86" s="67"/>
      <c r="C86" s="64"/>
      <c r="D86" s="65"/>
      <c r="E86" s="38"/>
      <c r="F86" s="39">
        <f>F4+F5</f>
        <v>45854.625</v>
      </c>
    </row>
    <row r="87" spans="1:6" ht="11.5" customHeight="1" x14ac:dyDescent="0.25">
      <c r="F87" s="69" t="s">
        <v>43</v>
      </c>
    </row>
  </sheetData>
  <sheetProtection algorithmName="SHA-512" hashValue="RSNSfsbaVs8/Rwh3Pqb4MoSROdWbrWcoyS+myqHkIbysAOLVCsAkoExLUUgo4kbwATasD4sgEZOtzAH+3WSaiw==" saltValue="hoVF4gCzCKDdfYg6tTfqOg==" spinCount="100000" sheet="1" objects="1" scenarios="1"/>
  <mergeCells count="7">
    <mergeCell ref="A19:F19"/>
    <mergeCell ref="A1:F1"/>
    <mergeCell ref="A2:F2"/>
    <mergeCell ref="D4:E4"/>
    <mergeCell ref="D5:E5"/>
    <mergeCell ref="D6:E6"/>
    <mergeCell ref="A7:F7"/>
  </mergeCells>
  <pageMargins left="0.7" right="0.7" top="0.78740157499999996" bottom="0.78740157499999996" header="0.3" footer="0.3"/>
  <pageSetup paperSize="9" orientation="portrait" horizontalDpi="0" verticalDpi="0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Sesamkruste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2025-07-07T13:14:58Z</cp:lastPrinted>
  <dcterms:created xsi:type="dcterms:W3CDTF">2025-04-29T22:05:03Z</dcterms:created>
  <dcterms:modified xsi:type="dcterms:W3CDTF">2025-07-16T12:54:33Z</dcterms:modified>
</cp:coreProperties>
</file>