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c8b490a3223ad0/Brotfeuer/Grafik-Design/Brotfeuer-Internetseite_xar_files/"/>
    </mc:Choice>
  </mc:AlternateContent>
  <xr:revisionPtr revIDLastSave="25" documentId="8_{137591A2-47A9-4229-87D6-2A93B5343322}" xr6:coauthVersionLast="47" xr6:coauthVersionMax="47" xr10:uidLastSave="{0D9DB361-AAC0-453D-8A62-8A623CE60A15}"/>
  <bookViews>
    <workbookView xWindow="-110" yWindow="-110" windowWidth="19420" windowHeight="10300" xr2:uid="{6AF04D03-3FFF-482B-ADA3-9E84988EE023}"/>
  </bookViews>
  <sheets>
    <sheet name="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A41" i="1"/>
  <c r="A35" i="1"/>
  <c r="E35" i="1"/>
  <c r="E38" i="1" s="1"/>
  <c r="E41" i="1"/>
  <c r="D52" i="1"/>
  <c r="A52" i="1"/>
  <c r="B134" i="1"/>
  <c r="E134" i="1" s="1"/>
  <c r="B118" i="1"/>
  <c r="C118" i="1" s="1"/>
  <c r="E9" i="1"/>
  <c r="B131" i="1"/>
  <c r="H118" i="1"/>
  <c r="H135" i="1" s="1"/>
  <c r="B114" i="1"/>
  <c r="C114" i="1" s="1"/>
  <c r="B112" i="1"/>
  <c r="B113" i="1"/>
  <c r="D113" i="1" s="1"/>
  <c r="B115" i="1"/>
  <c r="G115" i="1" s="1"/>
  <c r="B116" i="1"/>
  <c r="C116" i="1" s="1"/>
  <c r="B111" i="1"/>
  <c r="G111" i="1" s="1"/>
  <c r="G130" i="1"/>
  <c r="F130" i="1"/>
  <c r="E130" i="1"/>
  <c r="D130" i="1"/>
  <c r="C130" i="1"/>
  <c r="G129" i="1"/>
  <c r="F129" i="1"/>
  <c r="E129" i="1"/>
  <c r="D129" i="1"/>
  <c r="C129" i="1"/>
  <c r="G128" i="1"/>
  <c r="F128" i="1"/>
  <c r="E128" i="1"/>
  <c r="D128" i="1"/>
  <c r="C128" i="1"/>
  <c r="G127" i="1"/>
  <c r="F127" i="1"/>
  <c r="E127" i="1"/>
  <c r="D127" i="1"/>
  <c r="C127" i="1"/>
  <c r="G126" i="1"/>
  <c r="F126" i="1"/>
  <c r="E126" i="1"/>
  <c r="D126" i="1"/>
  <c r="C126" i="1"/>
  <c r="G125" i="1"/>
  <c r="F125" i="1"/>
  <c r="E125" i="1"/>
  <c r="D125" i="1"/>
  <c r="C125" i="1"/>
  <c r="G124" i="1"/>
  <c r="F124" i="1"/>
  <c r="E124" i="1"/>
  <c r="D124" i="1"/>
  <c r="C124" i="1"/>
  <c r="G123" i="1"/>
  <c r="F123" i="1"/>
  <c r="E123" i="1"/>
  <c r="D123" i="1"/>
  <c r="C123" i="1"/>
  <c r="G122" i="1"/>
  <c r="F122" i="1"/>
  <c r="E122" i="1"/>
  <c r="D122" i="1"/>
  <c r="C122" i="1"/>
  <c r="B121" i="1"/>
  <c r="D121" i="1" s="1"/>
  <c r="G119" i="1"/>
  <c r="F119" i="1"/>
  <c r="E119" i="1"/>
  <c r="D119" i="1"/>
  <c r="C119" i="1"/>
  <c r="E44" i="1" l="1"/>
  <c r="D134" i="1"/>
  <c r="F134" i="1"/>
  <c r="C134" i="1"/>
  <c r="G134" i="1"/>
  <c r="F116" i="1"/>
  <c r="G116" i="1"/>
  <c r="D116" i="1"/>
  <c r="E116" i="1"/>
  <c r="D118" i="1"/>
  <c r="E114" i="1"/>
  <c r="E118" i="1"/>
  <c r="F114" i="1"/>
  <c r="F118" i="1"/>
  <c r="D114" i="1"/>
  <c r="G114" i="1"/>
  <c r="G118" i="1"/>
  <c r="C121" i="1"/>
  <c r="C111" i="1"/>
  <c r="D115" i="1"/>
  <c r="E113" i="1"/>
  <c r="F121" i="1"/>
  <c r="E121" i="1"/>
  <c r="E111" i="1"/>
  <c r="E115" i="1"/>
  <c r="F111" i="1"/>
  <c r="F113" i="1"/>
  <c r="F115" i="1"/>
  <c r="G121" i="1"/>
  <c r="C113" i="1"/>
  <c r="D111" i="1"/>
  <c r="G113" i="1"/>
  <c r="C115" i="1"/>
  <c r="D29" i="1" l="1"/>
  <c r="B17" i="1"/>
  <c r="B29" i="1" l="1"/>
  <c r="D28" i="1"/>
  <c r="D30" i="1"/>
  <c r="B30" i="1" s="1"/>
  <c r="C112" i="1"/>
  <c r="F112" i="1"/>
  <c r="G112" i="1"/>
  <c r="E112" i="1"/>
  <c r="D112" i="1"/>
  <c r="E8" i="1"/>
  <c r="B117" i="1" l="1"/>
  <c r="G117" i="1" s="1"/>
  <c r="B28" i="1"/>
  <c r="B109" i="1"/>
  <c r="E11" i="1"/>
  <c r="E10" i="1"/>
  <c r="D73" i="1"/>
  <c r="C117" i="1" l="1"/>
  <c r="F117" i="1"/>
  <c r="D117" i="1"/>
  <c r="E117" i="1"/>
  <c r="F109" i="1"/>
  <c r="G109" i="1"/>
  <c r="C109" i="1"/>
  <c r="D109" i="1"/>
  <c r="E109" i="1"/>
  <c r="B73" i="1"/>
  <c r="B133" i="1"/>
  <c r="D69" i="1"/>
  <c r="B65" i="1"/>
  <c r="D60" i="1"/>
  <c r="D61" i="1"/>
  <c r="B61" i="1" s="1"/>
  <c r="D62" i="1"/>
  <c r="B62" i="1" s="1"/>
  <c r="D63" i="1"/>
  <c r="B63" i="1" s="1"/>
  <c r="D64" i="1"/>
  <c r="B64" i="1" s="1"/>
  <c r="D59" i="1"/>
  <c r="D37" i="1"/>
  <c r="D36" i="1" s="1"/>
  <c r="A60" i="1"/>
  <c r="A61" i="1"/>
  <c r="A62" i="1"/>
  <c r="A63" i="1"/>
  <c r="A64" i="1"/>
  <c r="A59" i="1"/>
  <c r="B58" i="1"/>
  <c r="A53" i="1"/>
  <c r="B54" i="1"/>
  <c r="B51" i="1"/>
  <c r="C133" i="1" l="1"/>
  <c r="F133" i="1"/>
  <c r="D133" i="1"/>
  <c r="E133" i="1"/>
  <c r="G133" i="1"/>
  <c r="B60" i="1"/>
  <c r="D22" i="1"/>
  <c r="B69" i="1"/>
  <c r="D57" i="1"/>
  <c r="B56" i="1"/>
  <c r="B55" i="1"/>
  <c r="A43" i="1"/>
  <c r="D43" i="1"/>
  <c r="B132" i="1" s="1"/>
  <c r="C17" i="1"/>
  <c r="B57" i="1" l="1"/>
  <c r="B120" i="1"/>
  <c r="C132" i="1"/>
  <c r="E132" i="1"/>
  <c r="D132" i="1"/>
  <c r="F132" i="1"/>
  <c r="G132" i="1"/>
  <c r="D42" i="1"/>
  <c r="D72" i="1"/>
  <c r="B43" i="1"/>
  <c r="B37" i="1"/>
  <c r="B110" i="1" l="1"/>
  <c r="D50" i="1"/>
  <c r="D23" i="1" s="1"/>
  <c r="D120" i="1"/>
  <c r="F120" i="1"/>
  <c r="C120" i="1"/>
  <c r="G120" i="1"/>
  <c r="E120" i="1"/>
  <c r="D41" i="1"/>
  <c r="B42" i="1"/>
  <c r="B36" i="1"/>
  <c r="B108" i="1" l="1"/>
  <c r="E108" i="1" s="1"/>
  <c r="B41" i="1"/>
  <c r="B50" i="1"/>
  <c r="B23" i="1" s="1"/>
  <c r="G110" i="1"/>
  <c r="F110" i="1"/>
  <c r="D110" i="1"/>
  <c r="E110" i="1"/>
  <c r="C110" i="1"/>
  <c r="B35" i="1"/>
  <c r="B53" i="1" s="1"/>
  <c r="F91" i="1"/>
  <c r="B66" i="1"/>
  <c r="B135" i="1" l="1"/>
  <c r="B137" i="1" s="1"/>
  <c r="G108" i="1"/>
  <c r="D108" i="1"/>
  <c r="C108" i="1"/>
  <c r="F108" i="1"/>
  <c r="C131" i="1"/>
  <c r="C135" i="1" s="1"/>
  <c r="F131" i="1"/>
  <c r="F135" i="1" s="1"/>
  <c r="G131" i="1"/>
  <c r="G135" i="1" s="1"/>
  <c r="E131" i="1"/>
  <c r="E135" i="1" s="1"/>
  <c r="D131" i="1"/>
  <c r="D135" i="1" s="1"/>
  <c r="D35" i="1"/>
  <c r="D53" i="1" s="1"/>
  <c r="F90" i="1"/>
  <c r="F89" i="1" s="1"/>
  <c r="F86" i="1" s="1"/>
  <c r="B59" i="1"/>
  <c r="B22" i="1" s="1"/>
  <c r="B74" i="1"/>
  <c r="B101" i="1" l="1"/>
  <c r="B100" i="1"/>
  <c r="B103" i="1"/>
  <c r="B102" i="1"/>
  <c r="B99" i="1"/>
  <c r="B104" i="1"/>
  <c r="F83" i="1"/>
  <c r="F84" i="1"/>
  <c r="D48" i="1"/>
  <c r="B72" i="1" l="1"/>
  <c r="F80" i="1"/>
  <c r="F78" i="1" s="1"/>
  <c r="B27" i="1" l="1"/>
  <c r="B52" i="1" s="1"/>
  <c r="B48" i="1" s="1"/>
  <c r="E32" i="1" l="1"/>
  <c r="F6" i="1"/>
  <c r="F48" i="1"/>
  <c r="F38" i="1" l="1"/>
  <c r="F35" i="1" s="1"/>
  <c r="F33" i="1"/>
  <c r="F32" i="1" s="1"/>
  <c r="F27" i="1" s="1"/>
  <c r="F44" i="1"/>
  <c r="F41" i="1" s="1"/>
</calcChain>
</file>

<file path=xl/sharedStrings.xml><?xml version="1.0" encoding="utf-8"?>
<sst xmlns="http://schemas.openxmlformats.org/spreadsheetml/2006/main" count="170" uniqueCount="112">
  <si>
    <t>Rezeptgewicht</t>
  </si>
  <si>
    <t>Mehlmenge</t>
  </si>
  <si>
    <t xml:space="preserve"> = </t>
  </si>
  <si>
    <t>Flüssigkeit</t>
  </si>
  <si>
    <t>Gramm</t>
  </si>
  <si>
    <t xml:space="preserve">   °C</t>
  </si>
  <si>
    <t xml:space="preserve">      %</t>
  </si>
  <si>
    <t>Dauer</t>
  </si>
  <si>
    <t>Datum, Startzeit</t>
  </si>
  <si>
    <t>Wasser</t>
  </si>
  <si>
    <t>Dinkelvollkornmehl</t>
  </si>
  <si>
    <t>Roggenvollkornmehl</t>
  </si>
  <si>
    <t>Dinkelmehl 630</t>
  </si>
  <si>
    <t>Weizenmehl 550</t>
  </si>
  <si>
    <t>Weizenvollkornmehl</t>
  </si>
  <si>
    <t>Salz</t>
  </si>
  <si>
    <t>Kneten bis Fenstertest</t>
  </si>
  <si>
    <t>Optimale Teigtemperatur</t>
  </si>
  <si>
    <t xml:space="preserve">3. Stockgare </t>
  </si>
  <si>
    <t>Roggenmehl 997 oder 1150</t>
  </si>
  <si>
    <t>1. Vorstufen und -teige</t>
  </si>
  <si>
    <t xml:space="preserve">Datum: An welchem Tag möchte ich backen? </t>
  </si>
  <si>
    <t xml:space="preserve">Uhrzeit: Zu welcher Uhrzeit soll das Brot fertig gebacken sein? </t>
  </si>
  <si>
    <t>hh:mm &gt;&gt;</t>
  </si>
  <si>
    <t>5. Einschießen &amp; Backen</t>
  </si>
  <si>
    <t>TT:MM &gt;&gt;</t>
  </si>
  <si>
    <t>Aktive Zubereitungszeit:</t>
  </si>
  <si>
    <t>Passive Quell- und Reifezeit:</t>
  </si>
  <si>
    <t>Optional: Bassinage, Wasser ca.</t>
  </si>
  <si>
    <t>Frischhefe</t>
  </si>
  <si>
    <t>Brotgewicht ca.</t>
  </si>
  <si>
    <t>Optional bei Dinkel: Acerolapulver</t>
  </si>
  <si>
    <t>4. Stückgare</t>
  </si>
  <si>
    <t>Beispiel:</t>
  </si>
  <si>
    <t>Teigling in Backofen schieben und sofort schwaden</t>
  </si>
  <si>
    <t>Anbacken</t>
  </si>
  <si>
    <r>
      <t xml:space="preserve">Brotrezepte individuell anpassen:
</t>
    </r>
    <r>
      <rPr>
        <b/>
        <sz val="14"/>
        <color theme="0"/>
        <rFont val="Tahoma"/>
        <family val="2"/>
      </rPr>
      <t>www.brotfeuer.de</t>
    </r>
  </si>
  <si>
    <t xml:space="preserve">Rezept individuell anpassen über die grün gerahmten Felder. </t>
  </si>
  <si>
    <t>Mehlmenge: Wie viel Gramm Mehl möchte ich insgesamt verarbeiten?</t>
  </si>
  <si>
    <t xml:space="preserve"> &gt;&gt;</t>
  </si>
  <si>
    <t>Teigling in Brotbackkasten legen, Schluss unten</t>
  </si>
  <si>
    <t>Fortsetzung auf der nächsten Seite.</t>
  </si>
  <si>
    <t>Backstein vorheizen</t>
  </si>
  <si>
    <r>
      <t xml:space="preserve">Brotrezepte individuell anpassen:
</t>
    </r>
    <r>
      <rPr>
        <b/>
        <sz val="14"/>
        <color theme="0"/>
        <rFont val="Tahoma"/>
        <family val="2"/>
      </rPr>
      <t>www.Brotfeuer.de</t>
    </r>
  </si>
  <si>
    <t>Rosinen</t>
  </si>
  <si>
    <t>Weitere Zutaten</t>
  </si>
  <si>
    <t>Butter</t>
  </si>
  <si>
    <t>Zucker</t>
  </si>
  <si>
    <t>Traubensaft</t>
  </si>
  <si>
    <t>Rosinen im Saft quellen lassen</t>
  </si>
  <si>
    <t>Optional: Lievito madre</t>
  </si>
  <si>
    <t>Ei-Ersatzpulver mit Wasser gemischt</t>
  </si>
  <si>
    <t>Pflanzenmilch (Soja, Hafer etc.)</t>
  </si>
  <si>
    <t>Mehltypen im Hauptteig</t>
  </si>
  <si>
    <t>Mehltypen in Vorstufen</t>
  </si>
  <si>
    <t>Schokolade</t>
  </si>
  <si>
    <t>Gehackte Schokoladen-Stückchen</t>
  </si>
  <si>
    <t>Teigling entgasen, auf Spannung bringen und formen</t>
  </si>
  <si>
    <t>Stückgare bis Volumen verdoppelt</t>
  </si>
  <si>
    <t>Fertig bei 88 °C Kerntemperatur</t>
  </si>
  <si>
    <t>Ausbacken (ggf. Teiglinge abdecken)</t>
  </si>
  <si>
    <t>Beispiel: Bei einem Teiggewicht von 700g dauert die Backzeit ca. 35 Minuten</t>
  </si>
  <si>
    <t>Teigling nach Belieben mit Hagelzucker oder Mandeln bestreuen</t>
  </si>
  <si>
    <t>Dinkelvollkornmehl im Brühstück 1.b</t>
  </si>
  <si>
    <t>Bei längeren Quellzeiten in den Kühlschrank stellen, um Fehlgärungen zu vermeiden.</t>
  </si>
  <si>
    <t>1. Reife</t>
  </si>
  <si>
    <t>hh:mm</t>
  </si>
  <si>
    <t>Mehl überbrühen, umrühren, quellen lassen</t>
  </si>
  <si>
    <t>1.a Fester Vorteig</t>
  </si>
  <si>
    <r>
      <t xml:space="preserve">Bio-Frischhefe </t>
    </r>
    <r>
      <rPr>
        <sz val="9"/>
        <color theme="2" tint="-0.249977111117893"/>
        <rFont val="Tahoma"/>
        <family val="2"/>
      </rPr>
      <t>(alternativ 1/3 Trockenhefe)</t>
    </r>
  </si>
  <si>
    <t>Zutaten kneten</t>
  </si>
  <si>
    <t>Eingaben Rezept</t>
  </si>
  <si>
    <t>Energie</t>
  </si>
  <si>
    <t>Kohlehydrate</t>
  </si>
  <si>
    <t>Eiweiß</t>
  </si>
  <si>
    <t>Ballaststoffe</t>
  </si>
  <si>
    <t>Fett</t>
  </si>
  <si>
    <t>Nährwerttabelle</t>
  </si>
  <si>
    <t>Roggenmehl 997</t>
  </si>
  <si>
    <t>Honig</t>
  </si>
  <si>
    <t>Röstbrot</t>
  </si>
  <si>
    <t>Sesamsaat</t>
  </si>
  <si>
    <t>Leinsaat</t>
  </si>
  <si>
    <t>Mohn</t>
  </si>
  <si>
    <t>Sonnenblumenkerne</t>
  </si>
  <si>
    <t>Haferflocken</t>
  </si>
  <si>
    <t>Dinkelkörner</t>
  </si>
  <si>
    <t>Weizenkörner</t>
  </si>
  <si>
    <t>Roggenkörner</t>
  </si>
  <si>
    <t>Grünkernkörner</t>
  </si>
  <si>
    <t>Rama so buttrig</t>
  </si>
  <si>
    <t>Ei-Ersatzpulver</t>
  </si>
  <si>
    <t>Backverlust</t>
  </si>
  <si>
    <t>Brotgewicht</t>
  </si>
  <si>
    <t>Rosinen abgetropft</t>
  </si>
  <si>
    <t>Info: Weizenmehl 550 im Vorteig 1.a</t>
  </si>
  <si>
    <t>2. Reife zeitlich flexibel wählbar: 12 - 23 Stunden</t>
  </si>
  <si>
    <t>Pflanzenmilch</t>
  </si>
  <si>
    <t>Nährwerte je 100g Brioche:</t>
  </si>
  <si>
    <t>Folgende Zutaten abwiegen</t>
  </si>
  <si>
    <t>Butter stückchenweise einkneten</t>
  </si>
  <si>
    <t>Folgende Zutaten schonend einkneten</t>
  </si>
  <si>
    <t>Zutaten zu einem festen Teig mischen</t>
  </si>
  <si>
    <t>Ei-Ersatzpulver mit Wasser</t>
  </si>
  <si>
    <t>2. Hauptteig: Mischen &amp; Kneten</t>
  </si>
  <si>
    <r>
      <t xml:space="preserve">Brioche (vegan) mit kühlem Vorteig
</t>
    </r>
    <r>
      <rPr>
        <sz val="10"/>
        <rFont val="Tahoma"/>
        <family val="2"/>
      </rPr>
      <t>Auch als Zopf, Stuten, Toast oder Burger-Buns</t>
    </r>
  </si>
  <si>
    <t>Reife bis sich der Teig luftig anfühlt</t>
  </si>
  <si>
    <t>19 - 31 Stunden</t>
  </si>
  <si>
    <t>Summe muss zusammen 100% sein.</t>
  </si>
  <si>
    <t>Ca. 1 Stunde</t>
  </si>
  <si>
    <t>Planzen-Butter, alternativ: Butter</t>
  </si>
  <si>
    <t>Bio-Frischhefe oder 1/3 Trockenhefe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</si>
</sst>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h:mm;@"/>
    <numFmt numFmtId="166" formatCode="#,##0\ &quot;g&quot;"/>
    <numFmt numFmtId="167" formatCode="0.0%"/>
    <numFmt numFmtId="168" formatCode="#,###\ &quot;°C&quot;"/>
    <numFmt numFmtId="169" formatCode="#,###\ &quot;g&quot;"/>
    <numFmt numFmtId="170" formatCode="dd/mm/yy\,\ hh:mm"/>
    <numFmt numFmtId="171" formatCode="#,##0.0\ &quot;g&quot;"/>
    <numFmt numFmtId="172" formatCode="0\ \k\c\a\l"/>
    <numFmt numFmtId="173" formatCode="0.0\ &quot;g&quot;"/>
    <numFmt numFmtId="174" formatCode="0.00\ &quot;g&quot;"/>
  </numFmts>
  <fonts count="24" x14ac:knownFonts="1">
    <font>
      <sz val="11"/>
      <color theme="1"/>
      <name val="Aptos Narrow"/>
      <family val="2"/>
      <scheme val="minor"/>
    </font>
    <font>
      <b/>
      <sz val="14"/>
      <name val="Tahoma"/>
      <family val="2"/>
    </font>
    <font>
      <b/>
      <sz val="10"/>
      <color theme="0"/>
      <name val="Tahoma"/>
      <family val="2"/>
    </font>
    <font>
      <b/>
      <sz val="14"/>
      <color theme="0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0"/>
      <color theme="9" tint="-0.249977111117893"/>
      <name val="Tahoma"/>
      <family val="2"/>
    </font>
    <font>
      <sz val="10"/>
      <color theme="0"/>
      <name val="Tahoma"/>
      <family val="2"/>
    </font>
    <font>
      <b/>
      <sz val="10"/>
      <color rgb="FFFF0000"/>
      <name val="Tahoma"/>
      <family val="2"/>
    </font>
    <font>
      <sz val="10"/>
      <color rgb="FF0070C0"/>
      <name val="Tahoma"/>
      <family val="2"/>
    </font>
    <font>
      <sz val="10"/>
      <color rgb="FFFF0000"/>
      <name val="Tahoma"/>
      <family val="2"/>
    </font>
    <font>
      <sz val="10"/>
      <color theme="0" tint="-0.249977111117893"/>
      <name val="Tahoma"/>
      <family val="2"/>
    </font>
    <font>
      <sz val="10"/>
      <color theme="0" tint="-0.34998626667073579"/>
      <name val="Tahoma"/>
      <family val="2"/>
    </font>
    <font>
      <sz val="10"/>
      <color theme="2"/>
      <name val="Tahoma"/>
      <family val="2"/>
    </font>
    <font>
      <sz val="10"/>
      <color theme="2" tint="-0.249977111117893"/>
      <name val="Tahoma"/>
      <family val="2"/>
    </font>
    <font>
      <b/>
      <sz val="14"/>
      <color theme="1"/>
      <name val="Tahoma"/>
      <family val="2"/>
    </font>
    <font>
      <b/>
      <sz val="8"/>
      <color theme="9" tint="-0.249977111117893"/>
      <name val="Tahoma"/>
      <family val="2"/>
    </font>
    <font>
      <sz val="9"/>
      <color theme="1"/>
      <name val="Tahoma"/>
      <family val="2"/>
    </font>
    <font>
      <sz val="10"/>
      <color theme="9" tint="-0.249977111117893"/>
      <name val="Tahoma"/>
      <family val="2"/>
    </font>
    <font>
      <b/>
      <sz val="11"/>
      <color theme="1"/>
      <name val="Aptos Narrow"/>
      <family val="2"/>
      <scheme val="minor"/>
    </font>
    <font>
      <sz val="9"/>
      <color theme="2" tint="-0.249977111117893"/>
      <name val="Tahoma"/>
      <family val="2"/>
    </font>
    <font>
      <b/>
      <sz val="11"/>
      <color theme="9" tint="-0.249977111117893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/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/>
      <top/>
      <bottom/>
      <diagonal/>
    </border>
    <border>
      <left/>
      <right style="medium">
        <color theme="9" tint="-0.24994659260841701"/>
      </right>
      <top/>
      <bottom/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 style="medium">
        <color theme="9"/>
      </left>
      <right/>
      <top style="medium">
        <color theme="9"/>
      </top>
      <bottom/>
      <diagonal/>
    </border>
    <border>
      <left/>
      <right style="medium">
        <color theme="9"/>
      </right>
      <top style="medium">
        <color theme="9"/>
      </top>
      <bottom/>
      <diagonal/>
    </border>
    <border>
      <left style="medium">
        <color theme="9"/>
      </left>
      <right/>
      <top/>
      <bottom/>
      <diagonal/>
    </border>
    <border>
      <left/>
      <right style="medium">
        <color theme="9"/>
      </right>
      <top/>
      <bottom/>
      <diagonal/>
    </border>
    <border>
      <left style="medium">
        <color theme="9"/>
      </left>
      <right/>
      <top/>
      <bottom style="medium">
        <color theme="9"/>
      </bottom>
      <diagonal/>
    </border>
    <border>
      <left/>
      <right style="medium">
        <color theme="9"/>
      </right>
      <top/>
      <bottom style="medium">
        <color theme="9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1" fillId="4" borderId="0" xfId="0" applyFont="1" applyFill="1" applyAlignment="1">
      <alignment vertical="center"/>
    </xf>
    <xf numFmtId="0" fontId="1" fillId="4" borderId="0" xfId="0" applyFont="1" applyFill="1" applyAlignment="1">
      <alignment horizontal="right" vertical="center"/>
    </xf>
    <xf numFmtId="169" fontId="1" fillId="4" borderId="0" xfId="0" applyNumberFormat="1" applyFont="1" applyFill="1" applyAlignment="1" applyProtection="1">
      <alignment horizontal="left" vertical="center"/>
      <protection hidden="1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3" xfId="0" applyFont="1" applyBorder="1"/>
    <xf numFmtId="14" fontId="6" fillId="0" borderId="4" xfId="0" applyNumberFormat="1" applyFont="1" applyBorder="1" applyAlignment="1" applyProtection="1">
      <alignment horizontal="left"/>
      <protection locked="0"/>
    </xf>
    <xf numFmtId="0" fontId="6" fillId="0" borderId="1" xfId="0" applyFont="1" applyBorder="1"/>
    <xf numFmtId="0" fontId="6" fillId="0" borderId="1" xfId="0" applyFont="1" applyBorder="1" applyAlignment="1">
      <alignment horizontal="right"/>
    </xf>
    <xf numFmtId="165" fontId="6" fillId="0" borderId="4" xfId="0" applyNumberFormat="1" applyFont="1" applyBorder="1" applyAlignment="1" applyProtection="1">
      <alignment horizontal="left"/>
      <protection locked="0"/>
    </xf>
    <xf numFmtId="3" fontId="6" fillId="0" borderId="4" xfId="0" applyNumberFormat="1" applyFont="1" applyBorder="1" applyAlignment="1" applyProtection="1">
      <alignment horizontal="left"/>
      <protection locked="0"/>
    </xf>
    <xf numFmtId="9" fontId="6" fillId="0" borderId="0" xfId="0" applyNumberFormat="1" applyFont="1"/>
    <xf numFmtId="9" fontId="6" fillId="0" borderId="4" xfId="0" applyNumberFormat="1" applyFont="1" applyBorder="1" applyAlignment="1" applyProtection="1">
      <alignment horizontal="right"/>
      <protection locked="0"/>
    </xf>
    <xf numFmtId="10" fontId="9" fillId="0" borderId="0" xfId="0" applyNumberFormat="1" applyFont="1" applyAlignment="1">
      <alignment vertical="top"/>
    </xf>
    <xf numFmtId="0" fontId="8" fillId="0" borderId="0" xfId="0" applyFont="1"/>
    <xf numFmtId="10" fontId="10" fillId="0" borderId="0" xfId="0" applyNumberFormat="1" applyFont="1" applyAlignment="1">
      <alignment vertical="top"/>
    </xf>
    <xf numFmtId="0" fontId="6" fillId="0" borderId="0" xfId="0" applyFont="1" applyProtection="1">
      <protection hidden="1"/>
    </xf>
    <xf numFmtId="0" fontId="11" fillId="0" borderId="0" xfId="0" applyFont="1" applyProtection="1">
      <protection hidden="1"/>
    </xf>
    <xf numFmtId="165" fontId="11" fillId="0" borderId="0" xfId="0" applyNumberFormat="1" applyFont="1" applyAlignment="1" applyProtection="1">
      <alignment horizontal="left"/>
      <protection hidden="1"/>
    </xf>
    <xf numFmtId="165" fontId="12" fillId="0" borderId="0" xfId="0" applyNumberFormat="1" applyFont="1" applyProtection="1">
      <protection hidden="1"/>
    </xf>
    <xf numFmtId="165" fontId="6" fillId="0" borderId="0" xfId="0" applyNumberFormat="1" applyFont="1" applyProtection="1">
      <protection hidden="1"/>
    </xf>
    <xf numFmtId="0" fontId="6" fillId="0" borderId="3" xfId="0" applyFont="1" applyBorder="1" applyProtection="1">
      <protection hidden="1"/>
    </xf>
    <xf numFmtId="166" fontId="5" fillId="0" borderId="3" xfId="0" applyNumberFormat="1" applyFont="1" applyBorder="1" applyProtection="1">
      <protection hidden="1"/>
    </xf>
    <xf numFmtId="1" fontId="6" fillId="0" borderId="3" xfId="0" applyNumberFormat="1" applyFont="1" applyBorder="1" applyAlignment="1" applyProtection="1">
      <alignment horizontal="center"/>
      <protection hidden="1"/>
    </xf>
    <xf numFmtId="9" fontId="13" fillId="0" borderId="3" xfId="0" applyNumberFormat="1" applyFont="1" applyBorder="1" applyProtection="1">
      <protection hidden="1"/>
    </xf>
    <xf numFmtId="1" fontId="5" fillId="0" borderId="0" xfId="0" applyNumberFormat="1" applyFont="1" applyAlignment="1" applyProtection="1">
      <alignment horizontal="right"/>
      <protection hidden="1"/>
    </xf>
    <xf numFmtId="10" fontId="5" fillId="0" borderId="0" xfId="0" applyNumberFormat="1" applyFont="1" applyProtection="1">
      <protection hidden="1"/>
    </xf>
    <xf numFmtId="0" fontId="6" fillId="0" borderId="1" xfId="0" applyFont="1" applyBorder="1" applyProtection="1">
      <protection hidden="1"/>
    </xf>
    <xf numFmtId="166" fontId="5" fillId="0" borderId="1" xfId="0" applyNumberFormat="1" applyFont="1" applyBorder="1" applyProtection="1">
      <protection hidden="1"/>
    </xf>
    <xf numFmtId="1" fontId="6" fillId="0" borderId="1" xfId="0" applyNumberFormat="1" applyFont="1" applyBorder="1" applyAlignment="1" applyProtection="1">
      <alignment horizontal="center"/>
      <protection hidden="1"/>
    </xf>
    <xf numFmtId="9" fontId="13" fillId="0" borderId="1" xfId="0" applyNumberFormat="1" applyFont="1" applyBorder="1" applyProtection="1">
      <protection hidden="1"/>
    </xf>
    <xf numFmtId="0" fontId="5" fillId="0" borderId="0" xfId="0" applyFont="1" applyProtection="1">
      <protection hidden="1"/>
    </xf>
    <xf numFmtId="169" fontId="5" fillId="0" borderId="2" xfId="0" applyNumberFormat="1" applyFont="1" applyBorder="1" applyAlignment="1" applyProtection="1">
      <alignment horizontal="right"/>
      <protection hidden="1"/>
    </xf>
    <xf numFmtId="168" fontId="6" fillId="0" borderId="2" xfId="0" applyNumberFormat="1" applyFont="1" applyBorder="1" applyAlignment="1" applyProtection="1">
      <alignment horizontal="right"/>
      <protection hidden="1"/>
    </xf>
    <xf numFmtId="9" fontId="14" fillId="0" borderId="2" xfId="0" applyNumberFormat="1" applyFont="1" applyBorder="1" applyAlignment="1" applyProtection="1">
      <alignment horizontal="right"/>
      <protection hidden="1"/>
    </xf>
    <xf numFmtId="165" fontId="9" fillId="0" borderId="2" xfId="0" applyNumberFormat="1" applyFont="1" applyBorder="1" applyAlignment="1" applyProtection="1">
      <alignment horizontal="center"/>
      <protection hidden="1"/>
    </xf>
    <xf numFmtId="1" fontId="5" fillId="0" borderId="2" xfId="0" applyNumberFormat="1" applyFont="1" applyBorder="1" applyAlignment="1" applyProtection="1">
      <alignment horizontal="center"/>
      <protection hidden="1"/>
    </xf>
    <xf numFmtId="0" fontId="6" fillId="0" borderId="0" xfId="0" applyFont="1" applyAlignment="1" applyProtection="1">
      <alignment vertical="center"/>
      <protection hidden="1"/>
    </xf>
    <xf numFmtId="2" fontId="2" fillId="5" borderId="0" xfId="0" applyNumberFormat="1" applyFont="1" applyFill="1" applyAlignment="1" applyProtection="1">
      <alignment horizontal="center" vertical="center"/>
      <protection hidden="1"/>
    </xf>
    <xf numFmtId="168" fontId="2" fillId="5" borderId="0" xfId="0" applyNumberFormat="1" applyFont="1" applyFill="1" applyAlignment="1" applyProtection="1">
      <alignment horizontal="center" vertical="center"/>
      <protection hidden="1"/>
    </xf>
    <xf numFmtId="9" fontId="2" fillId="5" borderId="0" xfId="0" applyNumberFormat="1" applyFont="1" applyFill="1" applyAlignment="1" applyProtection="1">
      <alignment horizontal="center" vertical="center"/>
      <protection hidden="1"/>
    </xf>
    <xf numFmtId="2" fontId="2" fillId="5" borderId="0" xfId="0" applyNumberFormat="1" applyFont="1" applyFill="1" applyAlignment="1" applyProtection="1">
      <alignment horizontal="center" vertical="center" wrapText="1"/>
      <protection hidden="1"/>
    </xf>
    <xf numFmtId="9" fontId="5" fillId="3" borderId="1" xfId="0" applyNumberFormat="1" applyFont="1" applyFill="1" applyBorder="1" applyProtection="1">
      <protection hidden="1"/>
    </xf>
    <xf numFmtId="169" fontId="5" fillId="3" borderId="3" xfId="0" applyNumberFormat="1" applyFont="1" applyFill="1" applyBorder="1" applyAlignment="1" applyProtection="1">
      <alignment horizontal="right"/>
      <protection hidden="1"/>
    </xf>
    <xf numFmtId="1" fontId="5" fillId="3" borderId="3" xfId="0" applyNumberFormat="1" applyFont="1" applyFill="1" applyBorder="1" applyAlignment="1" applyProtection="1">
      <alignment horizontal="right"/>
      <protection hidden="1"/>
    </xf>
    <xf numFmtId="9" fontId="14" fillId="3" borderId="3" xfId="0" applyNumberFormat="1" applyFont="1" applyFill="1" applyBorder="1" applyAlignment="1" applyProtection="1">
      <alignment horizontal="right"/>
      <protection hidden="1"/>
    </xf>
    <xf numFmtId="165" fontId="11" fillId="3" borderId="3" xfId="0" applyNumberFormat="1" applyFont="1" applyFill="1" applyBorder="1" applyAlignment="1" applyProtection="1">
      <alignment horizontal="center"/>
      <protection hidden="1"/>
    </xf>
    <xf numFmtId="170" fontId="11" fillId="3" borderId="3" xfId="0" applyNumberFormat="1" applyFont="1" applyFill="1" applyBorder="1" applyAlignment="1" applyProtection="1">
      <alignment horizontal="center"/>
      <protection hidden="1"/>
    </xf>
    <xf numFmtId="0" fontId="7" fillId="0" borderId="0" xfId="0" applyFont="1" applyAlignment="1" applyProtection="1">
      <alignment vertical="center"/>
      <protection hidden="1"/>
    </xf>
    <xf numFmtId="169" fontId="15" fillId="3" borderId="1" xfId="0" applyNumberFormat="1" applyFont="1" applyFill="1" applyBorder="1" applyAlignment="1" applyProtection="1">
      <alignment horizontal="right"/>
      <protection hidden="1"/>
    </xf>
    <xf numFmtId="1" fontId="15" fillId="3" borderId="1" xfId="0" applyNumberFormat="1" applyFont="1" applyFill="1" applyBorder="1" applyAlignment="1" applyProtection="1">
      <alignment horizontal="right"/>
      <protection hidden="1"/>
    </xf>
    <xf numFmtId="9" fontId="15" fillId="3" borderId="1" xfId="0" applyNumberFormat="1" applyFont="1" applyFill="1" applyBorder="1" applyAlignment="1" applyProtection="1">
      <alignment horizontal="right"/>
      <protection hidden="1"/>
    </xf>
    <xf numFmtId="165" fontId="11" fillId="3" borderId="1" xfId="0" applyNumberFormat="1" applyFont="1" applyFill="1" applyBorder="1" applyAlignment="1" applyProtection="1">
      <alignment horizontal="center"/>
      <protection hidden="1"/>
    </xf>
    <xf numFmtId="170" fontId="11" fillId="3" borderId="1" xfId="0" applyNumberFormat="1" applyFont="1" applyFill="1" applyBorder="1" applyAlignment="1" applyProtection="1">
      <alignment horizontal="center"/>
      <protection hidden="1"/>
    </xf>
    <xf numFmtId="9" fontId="5" fillId="0" borderId="1" xfId="0" applyNumberFormat="1" applyFont="1" applyBorder="1" applyProtection="1">
      <protection hidden="1"/>
    </xf>
    <xf numFmtId="169" fontId="5" fillId="0" borderId="1" xfId="0" applyNumberFormat="1" applyFont="1" applyBorder="1" applyAlignment="1" applyProtection="1">
      <alignment horizontal="right"/>
      <protection hidden="1"/>
    </xf>
    <xf numFmtId="168" fontId="6" fillId="0" borderId="1" xfId="0" applyNumberFormat="1" applyFont="1" applyBorder="1" applyProtection="1">
      <protection hidden="1"/>
    </xf>
    <xf numFmtId="9" fontId="14" fillId="0" borderId="1" xfId="0" applyNumberFormat="1" applyFont="1" applyBorder="1" applyAlignment="1" applyProtection="1">
      <alignment horizontal="right"/>
      <protection hidden="1"/>
    </xf>
    <xf numFmtId="165" fontId="5" fillId="0" borderId="1" xfId="0" applyNumberFormat="1" applyFont="1" applyBorder="1" applyAlignment="1" applyProtection="1">
      <alignment horizontal="center"/>
      <protection hidden="1"/>
    </xf>
    <xf numFmtId="170" fontId="5" fillId="0" borderId="1" xfId="0" applyNumberFormat="1" applyFont="1" applyBorder="1" applyAlignment="1" applyProtection="1">
      <alignment horizontal="center"/>
      <protection hidden="1"/>
    </xf>
    <xf numFmtId="9" fontId="5" fillId="0" borderId="2" xfId="0" applyNumberFormat="1" applyFont="1" applyBorder="1" applyProtection="1">
      <protection hidden="1"/>
    </xf>
    <xf numFmtId="9" fontId="6" fillId="0" borderId="0" xfId="0" applyNumberFormat="1" applyFont="1" applyProtection="1">
      <protection hidden="1"/>
    </xf>
    <xf numFmtId="165" fontId="5" fillId="0" borderId="2" xfId="0" applyNumberFormat="1" applyFont="1" applyBorder="1" applyAlignment="1" applyProtection="1">
      <alignment horizontal="center"/>
      <protection hidden="1"/>
    </xf>
    <xf numFmtId="9" fontId="5" fillId="0" borderId="3" xfId="0" applyNumberFormat="1" applyFont="1" applyBorder="1" applyProtection="1">
      <protection hidden="1"/>
    </xf>
    <xf numFmtId="168" fontId="6" fillId="0" borderId="1" xfId="0" applyNumberFormat="1" applyFont="1" applyBorder="1" applyAlignment="1" applyProtection="1">
      <alignment horizontal="right"/>
      <protection hidden="1"/>
    </xf>
    <xf numFmtId="169" fontId="5" fillId="0" borderId="1" xfId="0" applyNumberFormat="1" applyFont="1" applyBorder="1" applyAlignment="1" applyProtection="1">
      <alignment horizontal="left"/>
      <protection hidden="1"/>
    </xf>
    <xf numFmtId="169" fontId="5" fillId="3" borderId="1" xfId="0" applyNumberFormat="1" applyFont="1" applyFill="1" applyBorder="1" applyAlignment="1" applyProtection="1">
      <alignment horizontal="right"/>
      <protection hidden="1"/>
    </xf>
    <xf numFmtId="1" fontId="5" fillId="3" borderId="1" xfId="0" applyNumberFormat="1" applyFont="1" applyFill="1" applyBorder="1" applyAlignment="1" applyProtection="1">
      <alignment horizontal="right"/>
      <protection hidden="1"/>
    </xf>
    <xf numFmtId="167" fontId="14" fillId="0" borderId="1" xfId="0" applyNumberFormat="1" applyFont="1" applyBorder="1" applyAlignment="1" applyProtection="1">
      <alignment horizontal="right"/>
      <protection hidden="1"/>
    </xf>
    <xf numFmtId="9" fontId="16" fillId="0" borderId="1" xfId="0" applyNumberFormat="1" applyFont="1" applyBorder="1" applyProtection="1">
      <protection hidden="1"/>
    </xf>
    <xf numFmtId="169" fontId="16" fillId="0" borderId="1" xfId="0" applyNumberFormat="1" applyFont="1" applyBorder="1" applyAlignment="1" applyProtection="1">
      <alignment horizontal="right"/>
      <protection hidden="1"/>
    </xf>
    <xf numFmtId="168" fontId="16" fillId="0" borderId="1" xfId="0" applyNumberFormat="1" applyFont="1" applyBorder="1" applyProtection="1">
      <protection hidden="1"/>
    </xf>
    <xf numFmtId="0" fontId="16" fillId="0" borderId="0" xfId="0" applyFont="1" applyProtection="1">
      <protection hidden="1"/>
    </xf>
    <xf numFmtId="165" fontId="11" fillId="0" borderId="1" xfId="0" applyNumberFormat="1" applyFont="1" applyBorder="1" applyAlignment="1" applyProtection="1">
      <alignment horizontal="center"/>
      <protection hidden="1"/>
    </xf>
    <xf numFmtId="170" fontId="11" fillId="0" borderId="1" xfId="0" applyNumberFormat="1" applyFont="1" applyBorder="1" applyAlignment="1" applyProtection="1">
      <alignment horizontal="center"/>
      <protection hidden="1"/>
    </xf>
    <xf numFmtId="167" fontId="5" fillId="0" borderId="1" xfId="0" applyNumberFormat="1" applyFont="1" applyBorder="1" applyAlignment="1" applyProtection="1">
      <alignment horizontal="right"/>
      <protection hidden="1"/>
    </xf>
    <xf numFmtId="169" fontId="5" fillId="3" borderId="1" xfId="0" applyNumberFormat="1" applyFont="1" applyFill="1" applyBorder="1" applyProtection="1">
      <protection hidden="1"/>
    </xf>
    <xf numFmtId="168" fontId="5" fillId="3" borderId="1" xfId="0" applyNumberFormat="1" applyFont="1" applyFill="1" applyBorder="1" applyProtection="1">
      <protection hidden="1"/>
    </xf>
    <xf numFmtId="167" fontId="14" fillId="3" borderId="1" xfId="0" applyNumberFormat="1" applyFont="1" applyFill="1" applyBorder="1" applyProtection="1">
      <protection hidden="1"/>
    </xf>
    <xf numFmtId="9" fontId="6" fillId="0" borderId="1" xfId="0" applyNumberFormat="1" applyFont="1" applyBorder="1" applyProtection="1">
      <protection hidden="1"/>
    </xf>
    <xf numFmtId="0" fontId="5" fillId="0" borderId="1" xfId="0" applyFont="1" applyBorder="1" applyProtection="1">
      <protection hidden="1"/>
    </xf>
    <xf numFmtId="164" fontId="5" fillId="0" borderId="1" xfId="0" applyNumberFormat="1" applyFont="1" applyBorder="1" applyProtection="1">
      <protection hidden="1"/>
    </xf>
    <xf numFmtId="167" fontId="14" fillId="0" borderId="1" xfId="0" applyNumberFormat="1" applyFont="1" applyBorder="1" applyProtection="1">
      <protection hidden="1"/>
    </xf>
    <xf numFmtId="1" fontId="5" fillId="0" borderId="1" xfId="0" applyNumberFormat="1" applyFont="1" applyBorder="1" applyAlignment="1" applyProtection="1">
      <alignment horizontal="center"/>
      <protection hidden="1"/>
    </xf>
    <xf numFmtId="164" fontId="5" fillId="3" borderId="1" xfId="0" applyNumberFormat="1" applyFont="1" applyFill="1" applyBorder="1" applyProtection="1">
      <protection hidden="1"/>
    </xf>
    <xf numFmtId="1" fontId="5" fillId="3" borderId="1" xfId="0" applyNumberFormat="1" applyFont="1" applyFill="1" applyBorder="1" applyProtection="1">
      <protection hidden="1"/>
    </xf>
    <xf numFmtId="0" fontId="17" fillId="0" borderId="0" xfId="0" applyFont="1" applyAlignment="1">
      <alignment vertical="center"/>
    </xf>
    <xf numFmtId="170" fontId="5" fillId="0" borderId="2" xfId="0" applyNumberFormat="1" applyFont="1" applyBorder="1" applyAlignment="1" applyProtection="1">
      <alignment horizontal="right"/>
      <protection hidden="1"/>
    </xf>
    <xf numFmtId="0" fontId="8" fillId="0" borderId="0" xfId="0" applyFont="1" applyAlignment="1" applyProtection="1">
      <alignment horizontal="right"/>
      <protection hidden="1"/>
    </xf>
    <xf numFmtId="9" fontId="5" fillId="3" borderId="3" xfId="0" applyNumberFormat="1" applyFont="1" applyFill="1" applyBorder="1" applyProtection="1">
      <protection hidden="1"/>
    </xf>
    <xf numFmtId="169" fontId="15" fillId="3" borderId="3" xfId="0" applyNumberFormat="1" applyFont="1" applyFill="1" applyBorder="1" applyAlignment="1" applyProtection="1">
      <alignment horizontal="right"/>
      <protection hidden="1"/>
    </xf>
    <xf numFmtId="1" fontId="15" fillId="3" borderId="3" xfId="0" applyNumberFormat="1" applyFont="1" applyFill="1" applyBorder="1" applyAlignment="1" applyProtection="1">
      <alignment horizontal="right"/>
      <protection hidden="1"/>
    </xf>
    <xf numFmtId="9" fontId="15" fillId="3" borderId="3" xfId="0" applyNumberFormat="1" applyFont="1" applyFill="1" applyBorder="1" applyAlignment="1" applyProtection="1">
      <alignment horizontal="right"/>
      <protection hidden="1"/>
    </xf>
    <xf numFmtId="165" fontId="5" fillId="0" borderId="0" xfId="0" applyNumberFormat="1" applyFont="1" applyAlignment="1" applyProtection="1">
      <alignment horizontal="left"/>
      <protection hidden="1"/>
    </xf>
    <xf numFmtId="9" fontId="18" fillId="0" borderId="0" xfId="0" applyNumberFormat="1" applyFont="1"/>
    <xf numFmtId="168" fontId="6" fillId="0" borderId="2" xfId="0" applyNumberFormat="1" applyFont="1" applyBorder="1" applyProtection="1">
      <protection hidden="1"/>
    </xf>
    <xf numFmtId="9" fontId="5" fillId="4" borderId="1" xfId="0" applyNumberFormat="1" applyFont="1" applyFill="1" applyBorder="1" applyProtection="1">
      <protection hidden="1"/>
    </xf>
    <xf numFmtId="9" fontId="6" fillId="3" borderId="4" xfId="0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wrapText="1"/>
    </xf>
    <xf numFmtId="9" fontId="16" fillId="0" borderId="1" xfId="0" applyNumberFormat="1" applyFont="1" applyBorder="1" applyAlignment="1" applyProtection="1">
      <alignment horizontal="right"/>
      <protection hidden="1"/>
    </xf>
    <xf numFmtId="165" fontId="16" fillId="0" borderId="1" xfId="0" applyNumberFormat="1" applyFont="1" applyBorder="1" applyAlignment="1" applyProtection="1">
      <alignment horizontal="center"/>
      <protection hidden="1"/>
    </xf>
    <xf numFmtId="170" fontId="16" fillId="0" borderId="1" xfId="0" applyNumberFormat="1" applyFont="1" applyBorder="1" applyAlignment="1" applyProtection="1">
      <alignment horizontal="center"/>
      <protection hidden="1"/>
    </xf>
    <xf numFmtId="9" fontId="16" fillId="3" borderId="1" xfId="0" applyNumberFormat="1" applyFont="1" applyFill="1" applyBorder="1" applyAlignment="1" applyProtection="1">
      <alignment horizontal="right"/>
      <protection hidden="1"/>
    </xf>
    <xf numFmtId="170" fontId="5" fillId="0" borderId="2" xfId="0" applyNumberFormat="1" applyFont="1" applyBorder="1" applyAlignment="1" applyProtection="1">
      <alignment horizontal="center"/>
      <protection hidden="1"/>
    </xf>
    <xf numFmtId="0" fontId="19" fillId="0" borderId="2" xfId="0" applyFont="1" applyBorder="1"/>
    <xf numFmtId="9" fontId="9" fillId="2" borderId="5" xfId="0" applyNumberFormat="1" applyFont="1" applyFill="1" applyBorder="1" applyProtection="1">
      <protection hidden="1"/>
    </xf>
    <xf numFmtId="169" fontId="9" fillId="2" borderId="6" xfId="0" applyNumberFormat="1" applyFont="1" applyFill="1" applyBorder="1" applyAlignment="1" applyProtection="1">
      <alignment horizontal="right"/>
      <protection hidden="1"/>
    </xf>
    <xf numFmtId="168" fontId="9" fillId="2" borderId="6" xfId="0" applyNumberFormat="1" applyFont="1" applyFill="1" applyBorder="1" applyProtection="1">
      <protection hidden="1"/>
    </xf>
    <xf numFmtId="9" fontId="9" fillId="2" borderId="7" xfId="0" applyNumberFormat="1" applyFont="1" applyFill="1" applyBorder="1" applyAlignment="1" applyProtection="1">
      <alignment horizontal="right"/>
      <protection hidden="1"/>
    </xf>
    <xf numFmtId="165" fontId="5" fillId="0" borderId="4" xfId="0" applyNumberFormat="1" applyFont="1" applyBorder="1" applyAlignment="1" applyProtection="1">
      <alignment horizontal="center"/>
      <protection locked="0"/>
    </xf>
    <xf numFmtId="0" fontId="20" fillId="0" borderId="1" xfId="0" applyFont="1" applyBorder="1"/>
    <xf numFmtId="0" fontId="20" fillId="0" borderId="2" xfId="0" applyFont="1" applyBorder="1"/>
    <xf numFmtId="171" fontId="5" fillId="0" borderId="1" xfId="0" applyNumberFormat="1" applyFont="1" applyBorder="1" applyAlignment="1" applyProtection="1">
      <alignment horizontal="right"/>
      <protection hidden="1"/>
    </xf>
    <xf numFmtId="0" fontId="19" fillId="0" borderId="1" xfId="0" applyFont="1" applyBorder="1"/>
    <xf numFmtId="0" fontId="21" fillId="0" borderId="0" xfId="0" applyFont="1"/>
    <xf numFmtId="172" fontId="0" fillId="0" borderId="0" xfId="0" applyNumberFormat="1"/>
    <xf numFmtId="173" fontId="0" fillId="0" borderId="0" xfId="0" applyNumberFormat="1"/>
    <xf numFmtId="0" fontId="23" fillId="0" borderId="0" xfId="0" applyFont="1"/>
    <xf numFmtId="173" fontId="21" fillId="0" borderId="0" xfId="0" applyNumberFormat="1" applyFont="1"/>
    <xf numFmtId="0" fontId="21" fillId="0" borderId="16" xfId="0" applyFont="1" applyBorder="1"/>
    <xf numFmtId="174" fontId="0" fillId="0" borderId="17" xfId="0" applyNumberFormat="1" applyBorder="1"/>
    <xf numFmtId="0" fontId="21" fillId="0" borderId="18" xfId="0" applyFont="1" applyBorder="1"/>
    <xf numFmtId="174" fontId="0" fillId="0" borderId="19" xfId="0" applyNumberFormat="1" applyBorder="1"/>
    <xf numFmtId="0" fontId="21" fillId="0" borderId="20" xfId="0" applyFont="1" applyBorder="1"/>
    <xf numFmtId="174" fontId="0" fillId="0" borderId="21" xfId="0" applyNumberFormat="1" applyBorder="1"/>
    <xf numFmtId="174" fontId="0" fillId="0" borderId="0" xfId="0" applyNumberFormat="1"/>
    <xf numFmtId="9" fontId="0" fillId="0" borderId="0" xfId="0" applyNumberFormat="1"/>
    <xf numFmtId="9" fontId="5" fillId="0" borderId="0" xfId="0" applyNumberFormat="1" applyFont="1" applyProtection="1">
      <protection hidden="1"/>
    </xf>
    <xf numFmtId="9" fontId="6" fillId="4" borderId="1" xfId="0" applyNumberFormat="1" applyFont="1" applyFill="1" applyBorder="1"/>
    <xf numFmtId="9" fontId="5" fillId="0" borderId="1" xfId="0" applyNumberFormat="1" applyFont="1" applyBorder="1" applyAlignment="1" applyProtection="1">
      <alignment horizontal="right"/>
      <protection hidden="1"/>
    </xf>
    <xf numFmtId="9" fontId="11" fillId="0" borderId="3" xfId="0" applyNumberFormat="1" applyFont="1" applyBorder="1" applyProtection="1">
      <protection hidden="1"/>
    </xf>
    <xf numFmtId="9" fontId="11" fillId="0" borderId="1" xfId="0" applyNumberFormat="1" applyFont="1" applyBorder="1" applyProtection="1">
      <protection hidden="1"/>
    </xf>
    <xf numFmtId="169" fontId="11" fillId="0" borderId="1" xfId="0" applyNumberFormat="1" applyFont="1" applyBorder="1" applyAlignment="1" applyProtection="1">
      <alignment horizontal="right"/>
      <protection hidden="1"/>
    </xf>
    <xf numFmtId="168" fontId="11" fillId="0" borderId="1" xfId="0" applyNumberFormat="1" applyFont="1" applyBorder="1" applyProtection="1">
      <protection hidden="1"/>
    </xf>
    <xf numFmtId="9" fontId="11" fillId="0" borderId="1" xfId="0" applyNumberFormat="1" applyFont="1" applyBorder="1" applyAlignment="1" applyProtection="1">
      <alignment horizontal="right"/>
      <protection hidden="1"/>
    </xf>
    <xf numFmtId="166" fontId="5" fillId="0" borderId="0" xfId="0" applyNumberFormat="1" applyFont="1" applyProtection="1">
      <protection hidden="1"/>
    </xf>
    <xf numFmtId="1" fontId="6" fillId="0" borderId="0" xfId="0" applyNumberFormat="1" applyFont="1" applyAlignment="1" applyProtection="1">
      <alignment horizontal="center"/>
      <protection hidden="1"/>
    </xf>
    <xf numFmtId="9" fontId="13" fillId="0" borderId="0" xfId="0" applyNumberFormat="1" applyFont="1" applyProtection="1">
      <protection hidden="1"/>
    </xf>
    <xf numFmtId="0" fontId="4" fillId="0" borderId="3" xfId="0" applyFont="1" applyBorder="1" applyProtection="1">
      <protection hidden="1"/>
    </xf>
    <xf numFmtId="10" fontId="5" fillId="0" borderId="3" xfId="0" applyNumberFormat="1" applyFont="1" applyBorder="1" applyProtection="1">
      <protection hidden="1"/>
    </xf>
    <xf numFmtId="0" fontId="11" fillId="0" borderId="1" xfId="0" applyFont="1" applyBorder="1" applyProtection="1">
      <protection hidden="1"/>
    </xf>
    <xf numFmtId="167" fontId="11" fillId="0" borderId="1" xfId="0" applyNumberFormat="1" applyFont="1" applyBorder="1" applyProtection="1">
      <protection hidden="1"/>
    </xf>
    <xf numFmtId="167" fontId="9" fillId="0" borderId="1" xfId="0" applyNumberFormat="1" applyFont="1" applyBorder="1" applyAlignment="1" applyProtection="1">
      <alignment horizontal="right"/>
      <protection hidden="1"/>
    </xf>
    <xf numFmtId="171" fontId="6" fillId="0" borderId="1" xfId="0" applyNumberFormat="1" applyFont="1" applyBorder="1" applyAlignment="1" applyProtection="1">
      <alignment horizontal="right"/>
      <protection hidden="1"/>
    </xf>
    <xf numFmtId="169" fontId="6" fillId="0" borderId="1" xfId="0" applyNumberFormat="1" applyFont="1" applyBorder="1" applyAlignment="1" applyProtection="1">
      <alignment horizontal="right"/>
      <protection hidden="1"/>
    </xf>
    <xf numFmtId="0" fontId="2" fillId="2" borderId="0" xfId="0" applyFont="1" applyFill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2" fillId="2" borderId="8" xfId="0" applyFont="1" applyFill="1" applyBorder="1" applyAlignment="1" applyProtection="1">
      <alignment horizontal="center" vertical="center" wrapText="1"/>
      <protection hidden="1"/>
    </xf>
    <xf numFmtId="0" fontId="2" fillId="2" borderId="9" xfId="0" applyFont="1" applyFill="1" applyBorder="1" applyAlignment="1" applyProtection="1">
      <alignment horizontal="center" vertical="center" wrapText="1"/>
      <protection hidden="1"/>
    </xf>
    <xf numFmtId="0" fontId="2" fillId="2" borderId="10" xfId="0" applyFont="1" applyFill="1" applyBorder="1" applyAlignment="1" applyProtection="1">
      <alignment horizontal="center" vertical="center" wrapText="1"/>
      <protection hidden="1"/>
    </xf>
    <xf numFmtId="0" fontId="2" fillId="2" borderId="11" xfId="0" applyFont="1" applyFill="1" applyBorder="1" applyAlignment="1" applyProtection="1">
      <alignment horizontal="center" vertical="center" wrapText="1"/>
      <protection hidden="1"/>
    </xf>
    <xf numFmtId="0" fontId="2" fillId="2" borderId="12" xfId="0" applyFont="1" applyFill="1" applyBorder="1" applyAlignment="1" applyProtection="1">
      <alignment horizontal="center" vertical="center" wrapText="1"/>
      <protection hidden="1"/>
    </xf>
    <xf numFmtId="0" fontId="2" fillId="2" borderId="13" xfId="0" applyFont="1" applyFill="1" applyBorder="1" applyAlignment="1" applyProtection="1">
      <alignment horizontal="center" vertical="center" wrapText="1"/>
      <protection hidden="1"/>
    </xf>
    <xf numFmtId="0" fontId="2" fillId="2" borderId="14" xfId="0" applyFont="1" applyFill="1" applyBorder="1" applyAlignment="1" applyProtection="1">
      <alignment horizontal="center" vertical="center" wrapText="1"/>
      <protection hidden="1"/>
    </xf>
    <xf numFmtId="0" fontId="2" fillId="2" borderId="15" xfId="0" applyFont="1" applyFill="1" applyBorder="1" applyAlignment="1" applyProtection="1">
      <alignment horizontal="center" vertical="center" wrapText="1"/>
      <protection hidden="1"/>
    </xf>
    <xf numFmtId="9" fontId="2" fillId="2" borderId="5" xfId="0" applyNumberFormat="1" applyFont="1" applyFill="1" applyBorder="1" applyAlignment="1">
      <alignment horizontal="left" vertical="top" wrapText="1"/>
    </xf>
    <xf numFmtId="9" fontId="2" fillId="2" borderId="7" xfId="0" applyNumberFormat="1" applyFont="1" applyFill="1" applyBorder="1" applyAlignment="1">
      <alignment horizontal="left" vertical="top" wrapText="1"/>
    </xf>
    <xf numFmtId="9" fontId="2" fillId="2" borderId="6" xfId="0" applyNumberFormat="1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right"/>
    </xf>
    <xf numFmtId="0" fontId="6" fillId="0" borderId="1" xfId="0" applyFont="1" applyBorder="1" applyAlignment="1">
      <alignment horizontal="right"/>
    </xf>
  </cellXfs>
  <cellStyles count="1">
    <cellStyle name="Standard" xfId="0" builtinId="0"/>
  </cellStyles>
  <dxfs count="4"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7B023-0847-413B-8C32-E96399C2E9FA}">
  <dimension ref="A1:O137"/>
  <sheetViews>
    <sheetView tabSelected="1" zoomScale="108" zoomScaleNormal="145" workbookViewId="0">
      <selection activeCell="F3" sqref="F3"/>
    </sheetView>
  </sheetViews>
  <sheetFormatPr baseColWidth="10" defaultColWidth="10.81640625" defaultRowHeight="12.5" x14ac:dyDescent="0.25"/>
  <cols>
    <col min="1" max="1" width="33.7265625" style="5" customWidth="1"/>
    <col min="2" max="5" width="8.7265625" style="5" customWidth="1"/>
    <col min="6" max="6" width="16.54296875" style="5" customWidth="1"/>
    <col min="7" max="16384" width="10.81640625" style="5"/>
  </cols>
  <sheetData>
    <row r="1" spans="1:11" s="4" customFormat="1" ht="39" customHeight="1" thickBot="1" x14ac:dyDescent="0.3">
      <c r="A1" s="159" t="s">
        <v>105</v>
      </c>
      <c r="B1" s="160"/>
      <c r="C1" s="160"/>
      <c r="D1" s="160"/>
      <c r="E1" s="160"/>
      <c r="F1" s="160"/>
      <c r="K1" s="5"/>
    </row>
    <row r="2" spans="1:11" ht="13" thickBot="1" x14ac:dyDescent="0.3">
      <c r="A2" s="156" t="s">
        <v>37</v>
      </c>
      <c r="B2" s="158"/>
      <c r="C2" s="158"/>
      <c r="D2" s="158"/>
      <c r="E2" s="158"/>
      <c r="F2" s="157"/>
    </row>
    <row r="3" spans="1:11" ht="13" thickBot="1" x14ac:dyDescent="0.3">
      <c r="A3" s="6" t="s">
        <v>21</v>
      </c>
      <c r="B3" s="6"/>
      <c r="C3" s="6"/>
      <c r="D3" s="161" t="s">
        <v>25</v>
      </c>
      <c r="E3" s="161"/>
      <c r="F3" s="7">
        <v>46050</v>
      </c>
    </row>
    <row r="4" spans="1:11" ht="13" thickBot="1" x14ac:dyDescent="0.3">
      <c r="A4" s="8" t="s">
        <v>22</v>
      </c>
      <c r="B4" s="8"/>
      <c r="C4" s="8"/>
      <c r="D4" s="162" t="s">
        <v>23</v>
      </c>
      <c r="E4" s="162"/>
      <c r="F4" s="10">
        <v>0.66666666666666663</v>
      </c>
    </row>
    <row r="5" spans="1:11" ht="13" thickBot="1" x14ac:dyDescent="0.3">
      <c r="A5" s="8" t="s">
        <v>38</v>
      </c>
      <c r="B5" s="8"/>
      <c r="C5" s="8"/>
      <c r="D5" s="9"/>
      <c r="E5" s="9" t="s">
        <v>39</v>
      </c>
      <c r="F5" s="11">
        <v>400</v>
      </c>
    </row>
    <row r="6" spans="1:11" s="87" customFormat="1" ht="33" customHeight="1" thickBot="1" x14ac:dyDescent="0.4">
      <c r="A6" s="1"/>
      <c r="B6" s="1"/>
      <c r="C6" s="1"/>
      <c r="D6" s="1"/>
      <c r="E6" s="2" t="s">
        <v>30</v>
      </c>
      <c r="F6" s="3">
        <f>ROUNDDOWN(B48*87%,-1)</f>
        <v>690</v>
      </c>
    </row>
    <row r="7" spans="1:11" ht="13" thickBot="1" x14ac:dyDescent="0.3">
      <c r="A7" s="156" t="s">
        <v>53</v>
      </c>
      <c r="B7" s="157"/>
      <c r="C7" s="12"/>
      <c r="D7" s="156" t="s">
        <v>45</v>
      </c>
      <c r="E7" s="158"/>
      <c r="F7" s="157"/>
    </row>
    <row r="8" spans="1:11" ht="13" thickBot="1" x14ac:dyDescent="0.3">
      <c r="A8" s="6" t="s">
        <v>12</v>
      </c>
      <c r="B8" s="13">
        <v>0</v>
      </c>
      <c r="C8" s="12"/>
      <c r="D8" s="114" t="s">
        <v>46</v>
      </c>
      <c r="E8" s="111" t="str">
        <f>IF(F8&lt;=45%," ","max.45%")</f>
        <v xml:space="preserve"> </v>
      </c>
      <c r="F8" s="13">
        <v>0.2</v>
      </c>
    </row>
    <row r="9" spans="1:11" ht="13" thickBot="1" x14ac:dyDescent="0.3">
      <c r="A9" s="8" t="s">
        <v>13</v>
      </c>
      <c r="B9" s="13">
        <v>0.7</v>
      </c>
      <c r="C9" s="12"/>
      <c r="D9" s="114" t="s">
        <v>47</v>
      </c>
      <c r="E9" s="111" t="str">
        <f>IF(F9&lt;=25%," ","max.25%")</f>
        <v xml:space="preserve"> </v>
      </c>
      <c r="F9" s="13">
        <v>0.15</v>
      </c>
    </row>
    <row r="10" spans="1:11" ht="13" thickBot="1" x14ac:dyDescent="0.3">
      <c r="A10" s="8" t="s">
        <v>19</v>
      </c>
      <c r="B10" s="13">
        <v>0</v>
      </c>
      <c r="C10" s="12"/>
      <c r="D10" s="114" t="s">
        <v>44</v>
      </c>
      <c r="E10" s="111" t="str">
        <f>IF(F10&lt;=25%," ","max.25%")</f>
        <v xml:space="preserve"> </v>
      </c>
      <c r="F10" s="13">
        <v>0</v>
      </c>
    </row>
    <row r="11" spans="1:11" ht="13" customHeight="1" thickBot="1" x14ac:dyDescent="0.3">
      <c r="A11" s="43" t="s">
        <v>10</v>
      </c>
      <c r="B11" s="98">
        <v>0</v>
      </c>
      <c r="C11" s="12"/>
      <c r="D11" s="105" t="s">
        <v>55</v>
      </c>
      <c r="E11" s="112" t="str">
        <f>IF(F11&lt;=20%," ","max.20%")</f>
        <v xml:space="preserve"> </v>
      </c>
      <c r="F11" s="13">
        <v>0</v>
      </c>
    </row>
    <row r="12" spans="1:11" ht="13" thickBot="1" x14ac:dyDescent="0.3">
      <c r="A12" s="43" t="s">
        <v>14</v>
      </c>
      <c r="B12" s="98">
        <v>0</v>
      </c>
      <c r="C12" s="12"/>
      <c r="D12" s="148" t="s">
        <v>36</v>
      </c>
      <c r="E12" s="149"/>
      <c r="F12" s="150"/>
    </row>
    <row r="13" spans="1:11" ht="13" thickBot="1" x14ac:dyDescent="0.3">
      <c r="A13" s="43" t="s">
        <v>11</v>
      </c>
      <c r="B13" s="98">
        <v>0</v>
      </c>
      <c r="C13" s="12"/>
      <c r="D13" s="151"/>
      <c r="E13" s="146"/>
      <c r="F13" s="152"/>
    </row>
    <row r="14" spans="1:11" ht="13" thickBot="1" x14ac:dyDescent="0.3">
      <c r="A14" s="156" t="s">
        <v>54</v>
      </c>
      <c r="B14" s="157"/>
      <c r="C14" s="95"/>
      <c r="D14" s="153"/>
      <c r="E14" s="154"/>
      <c r="F14" s="155"/>
    </row>
    <row r="15" spans="1:11" ht="13" thickBot="1" x14ac:dyDescent="0.3">
      <c r="A15" s="90" t="s">
        <v>63</v>
      </c>
      <c r="B15" s="98">
        <v>0</v>
      </c>
      <c r="C15" s="95"/>
      <c r="D15" s="15"/>
      <c r="E15" s="15"/>
      <c r="F15" s="16"/>
    </row>
    <row r="16" spans="1:11" x14ac:dyDescent="0.25">
      <c r="A16" s="128" t="s">
        <v>95</v>
      </c>
      <c r="B16" s="130">
        <v>0.3</v>
      </c>
      <c r="C16" s="95" t="str">
        <f>IF(B16&lt;30.01%," "," max.30% &gt; Eingaben prüfen")</f>
        <v xml:space="preserve"> </v>
      </c>
      <c r="D16" s="15"/>
      <c r="E16" s="15"/>
      <c r="F16" s="16"/>
    </row>
    <row r="17" spans="1:8" x14ac:dyDescent="0.25">
      <c r="A17" s="8" t="s">
        <v>108</v>
      </c>
      <c r="B17" s="129">
        <f>SUM(B8:B16)</f>
        <v>1</v>
      </c>
      <c r="C17" s="95" t="str">
        <f>IF(B17=100%," ","Achtung: Nicht 100% &gt; Eingaben prüfen")</f>
        <v xml:space="preserve"> </v>
      </c>
      <c r="D17" s="15"/>
      <c r="E17" s="15"/>
      <c r="F17" s="16"/>
    </row>
    <row r="18" spans="1:8" x14ac:dyDescent="0.25">
      <c r="A18" s="17"/>
      <c r="C18" s="12"/>
      <c r="F18" s="14"/>
    </row>
    <row r="19" spans="1:8" s="17" customFormat="1" x14ac:dyDescent="0.25">
      <c r="B19" s="18" t="s">
        <v>26</v>
      </c>
      <c r="E19" s="19" t="s">
        <v>109</v>
      </c>
      <c r="F19" s="20"/>
    </row>
    <row r="20" spans="1:8" s="17" customFormat="1" x14ac:dyDescent="0.25">
      <c r="B20" s="17" t="s">
        <v>27</v>
      </c>
      <c r="E20" s="94" t="s">
        <v>107</v>
      </c>
      <c r="F20" s="21"/>
    </row>
    <row r="21" spans="1:8" s="17" customFormat="1" x14ac:dyDescent="0.25">
      <c r="B21" s="136"/>
      <c r="C21" s="137"/>
      <c r="D21" s="138"/>
      <c r="E21" s="26"/>
      <c r="F21" s="27"/>
      <c r="H21" s="62"/>
    </row>
    <row r="22" spans="1:8" s="17" customFormat="1" x14ac:dyDescent="0.25">
      <c r="A22" s="22" t="s">
        <v>1</v>
      </c>
      <c r="B22" s="23">
        <f>+B29+B37+B59+B60+B61+B62+B63+B64</f>
        <v>400</v>
      </c>
      <c r="C22" s="24" t="s">
        <v>2</v>
      </c>
      <c r="D22" s="25">
        <f>D29+D37+D59+D60+D61+D62+D63+D64</f>
        <v>1</v>
      </c>
      <c r="E22" s="139"/>
      <c r="F22" s="140"/>
    </row>
    <row r="23" spans="1:8" s="17" customFormat="1" x14ac:dyDescent="0.25">
      <c r="A23" s="28" t="s">
        <v>3</v>
      </c>
      <c r="B23" s="29">
        <f>+B28+B42*50%+B36+B50+B54+B56</f>
        <v>224</v>
      </c>
      <c r="C23" s="30" t="s">
        <v>2</v>
      </c>
      <c r="D23" s="31">
        <f>D28+D36+D42*50%+D50+D54+D56</f>
        <v>0.55999999999999994</v>
      </c>
      <c r="E23" s="29"/>
      <c r="F23" s="32"/>
      <c r="G23" s="62"/>
    </row>
    <row r="24" spans="1:8" s="17" customFormat="1" x14ac:dyDescent="0.25">
      <c r="B24" s="33"/>
      <c r="C24" s="34"/>
      <c r="D24" s="35"/>
      <c r="E24" s="36"/>
      <c r="F24" s="37"/>
    </row>
    <row r="25" spans="1:8" s="38" customFormat="1" x14ac:dyDescent="0.35">
      <c r="B25" s="39" t="s">
        <v>4</v>
      </c>
      <c r="C25" s="40" t="s">
        <v>5</v>
      </c>
      <c r="D25" s="41" t="s">
        <v>6</v>
      </c>
      <c r="E25" s="42" t="s">
        <v>7</v>
      </c>
      <c r="F25" s="42" t="s">
        <v>8</v>
      </c>
    </row>
    <row r="26" spans="1:8" s="49" customFormat="1" x14ac:dyDescent="0.25">
      <c r="A26" s="43" t="s">
        <v>20</v>
      </c>
      <c r="B26" s="44"/>
      <c r="C26" s="45"/>
      <c r="D26" s="46"/>
      <c r="E26" s="47"/>
      <c r="F26" s="48"/>
    </row>
    <row r="27" spans="1:8" s="49" customFormat="1" x14ac:dyDescent="0.25">
      <c r="A27" s="43" t="s">
        <v>68</v>
      </c>
      <c r="B27" s="50">
        <f>SUM(B28:B30)</f>
        <v>181.2</v>
      </c>
      <c r="C27" s="51">
        <v>21</v>
      </c>
      <c r="D27" s="52">
        <v>0.60400000000000009</v>
      </c>
      <c r="E27" s="53">
        <v>6.9444444444444441E-3</v>
      </c>
      <c r="F27" s="54">
        <f>F32-E27</f>
        <v>46049.843750000007</v>
      </c>
    </row>
    <row r="28" spans="1:8" s="49" customFormat="1" x14ac:dyDescent="0.25">
      <c r="A28" s="55" t="s">
        <v>97</v>
      </c>
      <c r="B28" s="56">
        <f>D28*F5</f>
        <v>60</v>
      </c>
      <c r="C28" s="57"/>
      <c r="D28" s="58">
        <f>D29*50%</f>
        <v>0.15</v>
      </c>
      <c r="E28" s="59"/>
      <c r="F28" s="60"/>
    </row>
    <row r="29" spans="1:8" s="49" customFormat="1" x14ac:dyDescent="0.25">
      <c r="A29" s="55" t="s">
        <v>13</v>
      </c>
      <c r="B29" s="56">
        <f>D29*F5</f>
        <v>120</v>
      </c>
      <c r="C29" s="57"/>
      <c r="D29" s="58">
        <f>B16</f>
        <v>0.3</v>
      </c>
      <c r="E29" s="59"/>
      <c r="F29" s="60"/>
    </row>
    <row r="30" spans="1:8" s="49" customFormat="1" x14ac:dyDescent="0.25">
      <c r="A30" s="55" t="s">
        <v>69</v>
      </c>
      <c r="B30" s="113">
        <f>D30*F5</f>
        <v>1.2</v>
      </c>
      <c r="C30" s="57"/>
      <c r="D30" s="69">
        <f>D29*1%</f>
        <v>3.0000000000000001E-3</v>
      </c>
      <c r="E30" s="59"/>
      <c r="F30" s="60"/>
    </row>
    <row r="31" spans="1:8" s="49" customFormat="1" x14ac:dyDescent="0.25">
      <c r="A31" s="55" t="s">
        <v>70</v>
      </c>
      <c r="B31" s="56"/>
      <c r="C31" s="57"/>
      <c r="D31" s="58"/>
      <c r="E31" s="59"/>
      <c r="F31" s="60"/>
    </row>
    <row r="32" spans="1:8" s="49" customFormat="1" ht="13" thickBot="1" x14ac:dyDescent="0.3">
      <c r="A32" s="55" t="s">
        <v>65</v>
      </c>
      <c r="B32" s="56"/>
      <c r="C32" s="57">
        <v>21</v>
      </c>
      <c r="D32" s="58"/>
      <c r="E32" s="59" t="str">
        <f>IF(B27&lt;2500,"1:00","0:30")</f>
        <v>1:00</v>
      </c>
      <c r="F32" s="60">
        <f>F33-E32</f>
        <v>46049.850694444453</v>
      </c>
    </row>
    <row r="33" spans="1:6" s="49" customFormat="1" ht="13" thickBot="1" x14ac:dyDescent="0.3">
      <c r="A33" s="106" t="s">
        <v>96</v>
      </c>
      <c r="B33" s="107"/>
      <c r="C33" s="108">
        <v>5</v>
      </c>
      <c r="D33" s="109" t="s">
        <v>66</v>
      </c>
      <c r="E33" s="110">
        <v>0.5</v>
      </c>
      <c r="F33" s="60">
        <f>F48-E33</f>
        <v>46049.892361111117</v>
      </c>
    </row>
    <row r="34" spans="1:6" s="17" customFormat="1" x14ac:dyDescent="0.25">
      <c r="A34" s="61"/>
      <c r="B34" s="33"/>
      <c r="C34" s="96"/>
      <c r="D34" s="35"/>
      <c r="E34" s="63"/>
      <c r="F34" s="104"/>
    </row>
    <row r="35" spans="1:6" s="17" customFormat="1" x14ac:dyDescent="0.25">
      <c r="A35" s="43" t="str">
        <f>IF(B15=0,"1.b entfällt","1.b Brühstück: Dinkelvollkornmehl")</f>
        <v>1.b entfällt</v>
      </c>
      <c r="B35" s="50">
        <f>SUM(B36:B37)</f>
        <v>0</v>
      </c>
      <c r="C35" s="51">
        <v>21</v>
      </c>
      <c r="D35" s="52">
        <f>SUM(D36:D37)</f>
        <v>0</v>
      </c>
      <c r="E35" s="53" t="str">
        <f>IF(B15&gt;0,"0:10","0:00")</f>
        <v>0:00</v>
      </c>
      <c r="F35" s="54">
        <f>F38-E35</f>
        <v>46049.892361111117</v>
      </c>
    </row>
    <row r="36" spans="1:6" s="17" customFormat="1" x14ac:dyDescent="0.25">
      <c r="A36" s="55" t="s">
        <v>9</v>
      </c>
      <c r="B36" s="56">
        <f t="shared" ref="B36:B37" si="0">D36*F$5</f>
        <v>0</v>
      </c>
      <c r="C36" s="57">
        <v>45</v>
      </c>
      <c r="D36" s="58">
        <f>D37*2.3</f>
        <v>0</v>
      </c>
      <c r="E36" s="59"/>
      <c r="F36" s="60"/>
    </row>
    <row r="37" spans="1:6" s="17" customFormat="1" x14ac:dyDescent="0.25">
      <c r="A37" s="97" t="s">
        <v>10</v>
      </c>
      <c r="B37" s="56">
        <f t="shared" si="0"/>
        <v>0</v>
      </c>
      <c r="C37" s="57"/>
      <c r="D37" s="58">
        <f>B15</f>
        <v>0</v>
      </c>
      <c r="E37" s="59"/>
      <c r="F37" s="60"/>
    </row>
    <row r="38" spans="1:6" s="17" customFormat="1" x14ac:dyDescent="0.25">
      <c r="A38" s="55" t="s">
        <v>67</v>
      </c>
      <c r="B38" s="56"/>
      <c r="C38" s="57">
        <v>21</v>
      </c>
      <c r="D38" s="58"/>
      <c r="E38" s="59">
        <f>E33-E35</f>
        <v>0.5</v>
      </c>
      <c r="F38" s="60">
        <f>F48-E38</f>
        <v>46049.892361111117</v>
      </c>
    </row>
    <row r="39" spans="1:6" s="17" customFormat="1" x14ac:dyDescent="0.25">
      <c r="A39" s="61" t="s">
        <v>64</v>
      </c>
      <c r="B39" s="33"/>
      <c r="C39" s="96"/>
      <c r="D39" s="35"/>
      <c r="E39" s="63"/>
      <c r="F39" s="104"/>
    </row>
    <row r="40" spans="1:6" s="17" customFormat="1" x14ac:dyDescent="0.25">
      <c r="A40" s="61"/>
      <c r="B40" s="33"/>
      <c r="C40" s="96"/>
      <c r="D40" s="35"/>
      <c r="E40" s="63"/>
      <c r="F40" s="104"/>
    </row>
    <row r="41" spans="1:6" s="17" customFormat="1" x14ac:dyDescent="0.25">
      <c r="A41" s="90" t="str">
        <f>IF(F10 = 0,"1.c entfällt","1.c Quellstück: Rosinen")</f>
        <v>1.c entfällt</v>
      </c>
      <c r="B41" s="91">
        <f>SUM(B42:B44)</f>
        <v>0</v>
      </c>
      <c r="C41" s="92"/>
      <c r="D41" s="93">
        <f>SUM(D42:D44)*67%</f>
        <v>0</v>
      </c>
      <c r="E41" s="47" t="str">
        <f>IF(F10&gt;0,"0:05","0:00")</f>
        <v>0:00</v>
      </c>
      <c r="F41" s="48">
        <f>F44-E41</f>
        <v>46049.892361111117</v>
      </c>
    </row>
    <row r="42" spans="1:6" s="32" customFormat="1" x14ac:dyDescent="0.25">
      <c r="A42" s="55" t="s">
        <v>48</v>
      </c>
      <c r="B42" s="56">
        <f>D42*F$5</f>
        <v>0</v>
      </c>
      <c r="C42" s="57">
        <v>16</v>
      </c>
      <c r="D42" s="58">
        <f>D43</f>
        <v>0</v>
      </c>
      <c r="E42" s="59"/>
      <c r="F42" s="60"/>
    </row>
    <row r="43" spans="1:6" s="32" customFormat="1" x14ac:dyDescent="0.25">
      <c r="A43" s="55" t="str">
        <f>D10</f>
        <v>Rosinen</v>
      </c>
      <c r="B43" s="56">
        <f>D43*F$5</f>
        <v>0</v>
      </c>
      <c r="C43" s="57"/>
      <c r="D43" s="58">
        <f>F10</f>
        <v>0</v>
      </c>
      <c r="E43" s="59"/>
      <c r="F43" s="60"/>
    </row>
    <row r="44" spans="1:6" s="17" customFormat="1" x14ac:dyDescent="0.25">
      <c r="A44" s="66" t="s">
        <v>49</v>
      </c>
      <c r="B44" s="56"/>
      <c r="C44" s="57">
        <v>21</v>
      </c>
      <c r="D44" s="58"/>
      <c r="E44" s="59">
        <f>E38-E41</f>
        <v>0.5</v>
      </c>
      <c r="F44" s="60">
        <f>F48-E44</f>
        <v>46049.892361111117</v>
      </c>
    </row>
    <row r="45" spans="1:6" s="17" customFormat="1" x14ac:dyDescent="0.25">
      <c r="A45" s="61" t="s">
        <v>64</v>
      </c>
      <c r="B45" s="33"/>
      <c r="C45" s="96"/>
      <c r="D45" s="35"/>
      <c r="E45" s="63"/>
      <c r="F45" s="104"/>
    </row>
    <row r="46" spans="1:6" s="17" customFormat="1" x14ac:dyDescent="0.25">
      <c r="A46" s="61"/>
      <c r="B46" s="33"/>
      <c r="C46" s="96"/>
      <c r="D46" s="35"/>
      <c r="E46" s="63"/>
      <c r="F46" s="88" t="s">
        <v>41</v>
      </c>
    </row>
    <row r="48" spans="1:6" s="49" customFormat="1" x14ac:dyDescent="0.25">
      <c r="A48" s="43" t="s">
        <v>104</v>
      </c>
      <c r="B48" s="67">
        <f>SUM(B50:B73)-B66</f>
        <v>796.4</v>
      </c>
      <c r="C48" s="68"/>
      <c r="D48" s="103">
        <f>D50+D54+D56+D57+D58+D59+D60+D61+D62+D63+D64+D65+D53+D69+D72+D73</f>
        <v>1.508</v>
      </c>
      <c r="E48" s="53">
        <v>1.0416666666666666E-2</v>
      </c>
      <c r="F48" s="54">
        <f>F78-E48</f>
        <v>46050.392361111117</v>
      </c>
    </row>
    <row r="49" spans="1:6" s="17" customFormat="1" x14ac:dyDescent="0.25">
      <c r="A49" s="131" t="s">
        <v>99</v>
      </c>
      <c r="B49" s="56"/>
      <c r="C49" s="57"/>
      <c r="D49" s="58"/>
      <c r="E49" s="59"/>
      <c r="F49" s="60"/>
    </row>
    <row r="50" spans="1:6" s="17" customFormat="1" x14ac:dyDescent="0.25">
      <c r="A50" s="64" t="s">
        <v>9</v>
      </c>
      <c r="B50" s="56">
        <f>D50*F$5</f>
        <v>84</v>
      </c>
      <c r="C50" s="57">
        <v>16</v>
      </c>
      <c r="D50" s="58">
        <f>B8*55%+(B9+B16)*60%+B10*65%+(B11+B15)*65%+B12*70%+B13*75%-D54-D56-D28-D36*50%-D42*20%-D69*20%</f>
        <v>0.21</v>
      </c>
      <c r="E50" s="59"/>
      <c r="F50" s="60"/>
    </row>
    <row r="51" spans="1:6" s="17" customFormat="1" hidden="1" x14ac:dyDescent="0.25">
      <c r="A51" s="55" t="s">
        <v>29</v>
      </c>
      <c r="B51" s="56">
        <f>ROUNDDOWN((D51*F$5),-1)</f>
        <v>0</v>
      </c>
      <c r="C51" s="57">
        <v>5</v>
      </c>
      <c r="D51" s="69">
        <v>0</v>
      </c>
      <c r="E51" s="59"/>
      <c r="F51" s="60"/>
    </row>
    <row r="52" spans="1:6" s="17" customFormat="1" x14ac:dyDescent="0.25">
      <c r="A52" s="55" t="str">
        <f>A27</f>
        <v>1.a Fester Vorteig</v>
      </c>
      <c r="B52" s="56">
        <f>B27</f>
        <v>181.2</v>
      </c>
      <c r="C52" s="57"/>
      <c r="D52" s="58">
        <f>D27</f>
        <v>0.60400000000000009</v>
      </c>
      <c r="E52" s="59"/>
      <c r="F52" s="60"/>
    </row>
    <row r="53" spans="1:6" s="17" customFormat="1" x14ac:dyDescent="0.25">
      <c r="A53" s="55" t="str">
        <f>A35</f>
        <v>1.b entfällt</v>
      </c>
      <c r="B53" s="56">
        <f>B35</f>
        <v>0</v>
      </c>
      <c r="C53" s="57"/>
      <c r="D53" s="58">
        <f>D35</f>
        <v>0</v>
      </c>
      <c r="E53" s="59"/>
      <c r="F53" s="60"/>
    </row>
    <row r="54" spans="1:6" s="17" customFormat="1" x14ac:dyDescent="0.25">
      <c r="A54" s="55" t="s">
        <v>52</v>
      </c>
      <c r="B54" s="56">
        <f>D54*F$5</f>
        <v>40</v>
      </c>
      <c r="C54" s="57"/>
      <c r="D54" s="58">
        <v>0.1</v>
      </c>
      <c r="E54" s="59"/>
      <c r="F54" s="60"/>
    </row>
    <row r="55" spans="1:6" s="73" customFormat="1" x14ac:dyDescent="0.25">
      <c r="A55" s="70" t="s">
        <v>50</v>
      </c>
      <c r="B55" s="71">
        <f>D55*F$5</f>
        <v>12</v>
      </c>
      <c r="C55" s="72"/>
      <c r="D55" s="100">
        <v>0.03</v>
      </c>
      <c r="E55" s="101"/>
      <c r="F55" s="102"/>
    </row>
    <row r="56" spans="1:6" s="17" customFormat="1" x14ac:dyDescent="0.25">
      <c r="A56" s="55" t="s">
        <v>51</v>
      </c>
      <c r="B56" s="56">
        <f>D56*F$5</f>
        <v>40</v>
      </c>
      <c r="C56" s="57"/>
      <c r="D56" s="58">
        <v>0.1</v>
      </c>
      <c r="E56" s="59"/>
      <c r="F56" s="60"/>
    </row>
    <row r="57" spans="1:6" s="17" customFormat="1" x14ac:dyDescent="0.25">
      <c r="A57" s="55" t="s">
        <v>47</v>
      </c>
      <c r="B57" s="56">
        <f t="shared" ref="B57:B58" si="1">D57*F$5</f>
        <v>60</v>
      </c>
      <c r="C57" s="57"/>
      <c r="D57" s="58">
        <f>F9</f>
        <v>0.15</v>
      </c>
      <c r="E57" s="59"/>
      <c r="F57" s="60"/>
    </row>
    <row r="58" spans="1:6" s="17" customFormat="1" x14ac:dyDescent="0.25">
      <c r="A58" s="55" t="s">
        <v>15</v>
      </c>
      <c r="B58" s="56">
        <f t="shared" si="1"/>
        <v>7.1999999999999993</v>
      </c>
      <c r="C58" s="57"/>
      <c r="D58" s="58">
        <v>1.7999999999999999E-2</v>
      </c>
      <c r="E58" s="59"/>
      <c r="F58" s="60"/>
    </row>
    <row r="59" spans="1:6" s="17" customFormat="1" x14ac:dyDescent="0.25">
      <c r="A59" s="55" t="str">
        <f t="shared" ref="A59:A64" si="2">A8</f>
        <v>Dinkelmehl 630</v>
      </c>
      <c r="B59" s="56">
        <f t="shared" ref="B59:B74" si="3">D59*F$5</f>
        <v>0</v>
      </c>
      <c r="C59" s="57"/>
      <c r="D59" s="58">
        <f t="shared" ref="D59:D64" si="4">B8</f>
        <v>0</v>
      </c>
      <c r="E59" s="59"/>
      <c r="F59" s="60"/>
    </row>
    <row r="60" spans="1:6" s="17" customFormat="1" x14ac:dyDescent="0.25">
      <c r="A60" s="55" t="str">
        <f t="shared" si="2"/>
        <v>Weizenmehl 550</v>
      </c>
      <c r="B60" s="56">
        <f t="shared" si="3"/>
        <v>280</v>
      </c>
      <c r="C60" s="57"/>
      <c r="D60" s="58">
        <f t="shared" si="4"/>
        <v>0.7</v>
      </c>
      <c r="E60" s="59"/>
      <c r="F60" s="60"/>
    </row>
    <row r="61" spans="1:6" s="17" customFormat="1" x14ac:dyDescent="0.25">
      <c r="A61" s="55" t="str">
        <f t="shared" si="2"/>
        <v>Roggenmehl 997 oder 1150</v>
      </c>
      <c r="B61" s="56">
        <f t="shared" si="3"/>
        <v>0</v>
      </c>
      <c r="C61" s="57"/>
      <c r="D61" s="58">
        <f t="shared" si="4"/>
        <v>0</v>
      </c>
      <c r="E61" s="59"/>
      <c r="F61" s="60"/>
    </row>
    <row r="62" spans="1:6" s="17" customFormat="1" x14ac:dyDescent="0.25">
      <c r="A62" s="55" t="str">
        <f t="shared" si="2"/>
        <v>Dinkelvollkornmehl</v>
      </c>
      <c r="B62" s="56">
        <f t="shared" si="3"/>
        <v>0</v>
      </c>
      <c r="C62" s="57"/>
      <c r="D62" s="58">
        <f t="shared" si="4"/>
        <v>0</v>
      </c>
      <c r="E62" s="59"/>
      <c r="F62" s="60"/>
    </row>
    <row r="63" spans="1:6" s="17" customFormat="1" x14ac:dyDescent="0.25">
      <c r="A63" s="55" t="str">
        <f t="shared" si="2"/>
        <v>Weizenvollkornmehl</v>
      </c>
      <c r="B63" s="56">
        <f t="shared" si="3"/>
        <v>0</v>
      </c>
      <c r="C63" s="57"/>
      <c r="D63" s="58">
        <f t="shared" si="4"/>
        <v>0</v>
      </c>
      <c r="E63" s="59"/>
      <c r="F63" s="60"/>
    </row>
    <row r="64" spans="1:6" s="17" customFormat="1" x14ac:dyDescent="0.25">
      <c r="A64" s="55" t="str">
        <f t="shared" si="2"/>
        <v>Roggenvollkornmehl</v>
      </c>
      <c r="B64" s="56">
        <f t="shared" si="3"/>
        <v>0</v>
      </c>
      <c r="C64" s="57"/>
      <c r="D64" s="58">
        <f t="shared" si="4"/>
        <v>0</v>
      </c>
      <c r="E64" s="59"/>
      <c r="F64" s="60"/>
    </row>
    <row r="65" spans="1:6" s="17" customFormat="1" x14ac:dyDescent="0.25">
      <c r="A65" s="80" t="s">
        <v>111</v>
      </c>
      <c r="B65" s="56">
        <f t="shared" si="3"/>
        <v>12</v>
      </c>
      <c r="C65" s="57"/>
      <c r="D65" s="69">
        <v>0.03</v>
      </c>
      <c r="E65" s="59"/>
      <c r="F65" s="60"/>
    </row>
    <row r="66" spans="1:6" s="73" customFormat="1" x14ac:dyDescent="0.25">
      <c r="A66" s="80" t="s">
        <v>31</v>
      </c>
      <c r="B66" s="144">
        <f>D66*F$5</f>
        <v>0.12</v>
      </c>
      <c r="C66" s="57"/>
      <c r="D66" s="143">
        <v>2.9999999999999997E-4</v>
      </c>
      <c r="E66" s="59"/>
      <c r="F66" s="60"/>
    </row>
    <row r="67" spans="1:6" s="18" customFormat="1" x14ac:dyDescent="0.25">
      <c r="A67" s="132" t="s">
        <v>102</v>
      </c>
      <c r="B67" s="133"/>
      <c r="C67" s="134"/>
      <c r="D67" s="135"/>
      <c r="E67" s="74"/>
      <c r="F67" s="75"/>
    </row>
    <row r="68" spans="1:6" s="17" customFormat="1" x14ac:dyDescent="0.25">
      <c r="A68" s="131" t="s">
        <v>100</v>
      </c>
      <c r="B68" s="56"/>
      <c r="C68" s="57"/>
      <c r="D68" s="58"/>
      <c r="E68" s="59"/>
      <c r="F68" s="60"/>
    </row>
    <row r="69" spans="1:6" s="17" customFormat="1" x14ac:dyDescent="0.25">
      <c r="A69" s="80" t="s">
        <v>110</v>
      </c>
      <c r="B69" s="56">
        <f t="shared" ref="B69" si="5">D69*F$5</f>
        <v>80</v>
      </c>
      <c r="C69" s="57"/>
      <c r="D69" s="58">
        <f>F8</f>
        <v>0.2</v>
      </c>
      <c r="E69" s="74"/>
      <c r="F69" s="75"/>
    </row>
    <row r="70" spans="1:6" s="18" customFormat="1" x14ac:dyDescent="0.25">
      <c r="A70" s="132" t="s">
        <v>16</v>
      </c>
      <c r="B70" s="133"/>
      <c r="C70" s="134"/>
      <c r="D70" s="135"/>
      <c r="E70" s="74"/>
      <c r="F70" s="75"/>
    </row>
    <row r="71" spans="1:6" s="18" customFormat="1" x14ac:dyDescent="0.25">
      <c r="A71" s="132" t="s">
        <v>101</v>
      </c>
      <c r="B71" s="133"/>
      <c r="C71" s="134"/>
      <c r="D71" s="135"/>
      <c r="E71" s="74"/>
      <c r="F71" s="75"/>
    </row>
    <row r="72" spans="1:6" s="17" customFormat="1" x14ac:dyDescent="0.25">
      <c r="A72" s="55" t="s">
        <v>94</v>
      </c>
      <c r="B72" s="56">
        <f t="shared" si="3"/>
        <v>0</v>
      </c>
      <c r="C72" s="57"/>
      <c r="D72" s="58">
        <f>D43+D43*70%</f>
        <v>0</v>
      </c>
      <c r="E72" s="59"/>
      <c r="F72" s="60"/>
    </row>
    <row r="73" spans="1:6" s="17" customFormat="1" x14ac:dyDescent="0.25">
      <c r="A73" s="55" t="s">
        <v>56</v>
      </c>
      <c r="B73" s="56">
        <f t="shared" si="3"/>
        <v>0</v>
      </c>
      <c r="C73" s="57"/>
      <c r="D73" s="58">
        <f>F11</f>
        <v>0</v>
      </c>
      <c r="E73" s="59"/>
      <c r="F73" s="60"/>
    </row>
    <row r="74" spans="1:6" s="17" customFormat="1" x14ac:dyDescent="0.25">
      <c r="A74" s="80" t="s">
        <v>28</v>
      </c>
      <c r="B74" s="145">
        <f t="shared" si="3"/>
        <v>12</v>
      </c>
      <c r="C74" s="57">
        <v>16</v>
      </c>
      <c r="D74" s="58">
        <v>0.03</v>
      </c>
      <c r="E74" s="59"/>
      <c r="F74" s="60"/>
    </row>
    <row r="75" spans="1:6" s="32" customFormat="1" x14ac:dyDescent="0.25">
      <c r="A75" s="55" t="s">
        <v>17</v>
      </c>
      <c r="B75" s="56"/>
      <c r="C75" s="57">
        <v>26</v>
      </c>
      <c r="D75" s="76"/>
      <c r="E75" s="59"/>
      <c r="F75" s="60"/>
    </row>
    <row r="76" spans="1:6" s="17" customFormat="1" x14ac:dyDescent="0.25">
      <c r="A76" s="55"/>
      <c r="B76" s="56"/>
      <c r="C76" s="65"/>
      <c r="D76" s="69"/>
      <c r="E76" s="59"/>
      <c r="F76" s="60"/>
    </row>
    <row r="77" spans="1:6" s="17" customFormat="1" x14ac:dyDescent="0.25">
      <c r="A77" s="43" t="s">
        <v>18</v>
      </c>
      <c r="B77" s="77"/>
      <c r="C77" s="78"/>
      <c r="D77" s="79"/>
      <c r="E77" s="53"/>
      <c r="F77" s="54"/>
    </row>
    <row r="78" spans="1:6" s="17" customFormat="1" x14ac:dyDescent="0.25">
      <c r="A78" s="80" t="s">
        <v>106</v>
      </c>
      <c r="B78" s="81"/>
      <c r="C78" s="57">
        <v>21</v>
      </c>
      <c r="D78" s="76"/>
      <c r="E78" s="59">
        <v>0.10416666666666667</v>
      </c>
      <c r="F78" s="60">
        <f>F80-E78</f>
        <v>46050.402777777781</v>
      </c>
    </row>
    <row r="79" spans="1:6" s="17" customFormat="1" x14ac:dyDescent="0.25">
      <c r="A79" s="28"/>
      <c r="B79" s="82"/>
      <c r="C79" s="57"/>
      <c r="D79" s="83"/>
      <c r="E79" s="84"/>
      <c r="F79" s="60"/>
    </row>
    <row r="80" spans="1:6" s="17" customFormat="1" x14ac:dyDescent="0.25">
      <c r="A80" s="43" t="s">
        <v>32</v>
      </c>
      <c r="B80" s="85"/>
      <c r="C80" s="78"/>
      <c r="D80" s="79"/>
      <c r="E80" s="53">
        <v>6.9444444444444441E-3</v>
      </c>
      <c r="F80" s="54">
        <f>F83-E80</f>
        <v>46050.506944444445</v>
      </c>
    </row>
    <row r="81" spans="1:6" s="18" customFormat="1" x14ac:dyDescent="0.25">
      <c r="A81" s="132" t="s">
        <v>57</v>
      </c>
      <c r="B81" s="141"/>
      <c r="C81" s="134"/>
      <c r="D81" s="142"/>
      <c r="E81" s="59"/>
      <c r="F81" s="60"/>
    </row>
    <row r="82" spans="1:6" s="18" customFormat="1" x14ac:dyDescent="0.25">
      <c r="A82" s="132" t="s">
        <v>40</v>
      </c>
      <c r="B82" s="141"/>
      <c r="C82" s="134"/>
      <c r="D82" s="142"/>
      <c r="E82" s="59"/>
      <c r="F82" s="60"/>
    </row>
    <row r="83" spans="1:6" s="17" customFormat="1" x14ac:dyDescent="0.25">
      <c r="A83" s="80" t="s">
        <v>58</v>
      </c>
      <c r="B83" s="81"/>
      <c r="C83" s="57">
        <v>21</v>
      </c>
      <c r="D83" s="83"/>
      <c r="E83" s="59">
        <v>0.125</v>
      </c>
      <c r="F83" s="60">
        <f>F86-E83</f>
        <v>46050.513888888891</v>
      </c>
    </row>
    <row r="84" spans="1:6" s="17" customFormat="1" x14ac:dyDescent="0.25">
      <c r="A84" s="80" t="s">
        <v>42</v>
      </c>
      <c r="B84" s="81"/>
      <c r="C84" s="57">
        <v>250</v>
      </c>
      <c r="E84" s="59">
        <v>2.0833333333333332E-2</v>
      </c>
      <c r="F84" s="60">
        <f>F86-E84</f>
        <v>46050.618055555555</v>
      </c>
    </row>
    <row r="85" spans="1:6" s="17" customFormat="1" x14ac:dyDescent="0.25">
      <c r="A85" s="80"/>
      <c r="B85" s="81"/>
      <c r="C85" s="57"/>
      <c r="D85" s="83"/>
      <c r="E85" s="59"/>
      <c r="F85" s="60"/>
    </row>
    <row r="86" spans="1:6" s="17" customFormat="1" x14ac:dyDescent="0.25">
      <c r="A86" s="43" t="s">
        <v>24</v>
      </c>
      <c r="B86" s="85"/>
      <c r="C86" s="86"/>
      <c r="D86" s="79"/>
      <c r="E86" s="53">
        <v>3.472222222222222E-3</v>
      </c>
      <c r="F86" s="54">
        <f>F89-E86</f>
        <v>46050.638888888891</v>
      </c>
    </row>
    <row r="87" spans="1:6" s="17" customFormat="1" x14ac:dyDescent="0.25">
      <c r="A87" s="28" t="s">
        <v>62</v>
      </c>
      <c r="B87" s="82"/>
      <c r="C87" s="57"/>
      <c r="D87" s="83"/>
      <c r="E87" s="74"/>
      <c r="F87" s="75"/>
    </row>
    <row r="88" spans="1:6" s="17" customFormat="1" x14ac:dyDescent="0.25">
      <c r="A88" s="80" t="s">
        <v>34</v>
      </c>
      <c r="B88" s="56"/>
      <c r="C88" s="57"/>
      <c r="D88" s="83"/>
      <c r="E88" s="59"/>
      <c r="F88" s="60"/>
    </row>
    <row r="89" spans="1:6" s="17" customFormat="1" x14ac:dyDescent="0.25">
      <c r="A89" s="80" t="s">
        <v>35</v>
      </c>
      <c r="B89" s="56"/>
      <c r="C89" s="57">
        <v>210</v>
      </c>
      <c r="D89" s="83"/>
      <c r="E89" s="59">
        <v>6.9444444444444441E-3</v>
      </c>
      <c r="F89" s="60">
        <f>F90-E89</f>
        <v>46050.642361111109</v>
      </c>
    </row>
    <row r="90" spans="1:6" s="17" customFormat="1" x14ac:dyDescent="0.25">
      <c r="A90" s="80" t="s">
        <v>60</v>
      </c>
      <c r="B90" s="81"/>
      <c r="C90" s="57">
        <v>190</v>
      </c>
      <c r="D90" s="76" t="s">
        <v>33</v>
      </c>
      <c r="E90" s="59">
        <v>1.7361111111111112E-2</v>
      </c>
      <c r="F90" s="60">
        <f>F91-E90</f>
        <v>46050.649305555555</v>
      </c>
    </row>
    <row r="91" spans="1:6" s="17" customFormat="1" x14ac:dyDescent="0.25">
      <c r="A91" s="80" t="s">
        <v>59</v>
      </c>
      <c r="B91" s="81"/>
      <c r="C91" s="57"/>
      <c r="D91" s="83"/>
      <c r="E91" s="59"/>
      <c r="F91" s="60">
        <f>F3+F4</f>
        <v>46050.666666666664</v>
      </c>
    </row>
    <row r="92" spans="1:6" s="17" customFormat="1" x14ac:dyDescent="0.25">
      <c r="A92" s="80" t="s">
        <v>61</v>
      </c>
      <c r="B92" s="81"/>
      <c r="C92" s="57"/>
      <c r="D92" s="83"/>
      <c r="E92" s="59"/>
      <c r="F92" s="60"/>
    </row>
    <row r="93" spans="1:6" s="17" customFormat="1" x14ac:dyDescent="0.25">
      <c r="F93" s="89"/>
    </row>
    <row r="94" spans="1:6" x14ac:dyDescent="0.25">
      <c r="A94" s="99"/>
      <c r="D94" s="146" t="s">
        <v>43</v>
      </c>
      <c r="E94" s="147"/>
      <c r="F94" s="147"/>
    </row>
    <row r="95" spans="1:6" x14ac:dyDescent="0.25">
      <c r="D95" s="147"/>
      <c r="E95" s="147"/>
      <c r="F95" s="147"/>
    </row>
    <row r="96" spans="1:6" x14ac:dyDescent="0.25">
      <c r="D96" s="147"/>
      <c r="E96" s="147"/>
      <c r="F96" s="147"/>
    </row>
    <row r="98" spans="1:15" customFormat="1" ht="14.5" x14ac:dyDescent="0.35">
      <c r="A98" s="115" t="s">
        <v>98</v>
      </c>
    </row>
    <row r="99" spans="1:15" customFormat="1" ht="14.5" x14ac:dyDescent="0.35">
      <c r="A99" t="s">
        <v>72</v>
      </c>
      <c r="B99" s="116">
        <f>C135/($B$135-$B135*B136)*100</f>
        <v>326.47605315139464</v>
      </c>
      <c r="D99" s="117"/>
      <c r="E99" s="117"/>
      <c r="F99" s="117"/>
      <c r="G99" s="117"/>
    </row>
    <row r="100" spans="1:15" customFormat="1" ht="14.5" x14ac:dyDescent="0.35">
      <c r="A100" t="s">
        <v>73</v>
      </c>
      <c r="B100" s="117">
        <f>$D$135/($B$135-$B$135*$B$136)*100</f>
        <v>51.746118271817664</v>
      </c>
      <c r="D100" s="117"/>
      <c r="E100" s="117"/>
      <c r="F100" s="117"/>
      <c r="G100" s="117"/>
    </row>
    <row r="101" spans="1:15" customFormat="1" ht="14.5" x14ac:dyDescent="0.35">
      <c r="A101" t="s">
        <v>74</v>
      </c>
      <c r="B101" s="117">
        <f>$E$135/($B$135-$B$135*$B$136)*100</f>
        <v>6.4762876083630792</v>
      </c>
      <c r="D101" s="117"/>
      <c r="E101" s="117"/>
      <c r="F101" s="117"/>
      <c r="G101" s="117"/>
    </row>
    <row r="102" spans="1:15" customFormat="1" ht="14.5" x14ac:dyDescent="0.35">
      <c r="A102" t="s">
        <v>75</v>
      </c>
      <c r="B102" s="117">
        <f>$F$135/($B$135-$B$135*$B$136)*100</f>
        <v>2.2669644270164766</v>
      </c>
      <c r="D102" s="117"/>
      <c r="E102" s="117"/>
      <c r="F102" s="117"/>
      <c r="G102" s="117"/>
    </row>
    <row r="103" spans="1:15" customFormat="1" ht="14.5" x14ac:dyDescent="0.35">
      <c r="A103" t="s">
        <v>76</v>
      </c>
      <c r="B103" s="117">
        <f>$G$135/($B$135-$B$135*$B$136)*100</f>
        <v>9.9474230248465751</v>
      </c>
      <c r="D103" s="117"/>
      <c r="E103" s="117"/>
      <c r="F103" s="117"/>
      <c r="G103" s="117"/>
    </row>
    <row r="104" spans="1:15" customFormat="1" ht="14.5" x14ac:dyDescent="0.35">
      <c r="A104" t="s">
        <v>15</v>
      </c>
      <c r="B104" s="117">
        <f>$H$135/($B$135-$B$135*$B$136)*100</f>
        <v>1.0550563575937679</v>
      </c>
      <c r="C104" s="116"/>
      <c r="D104" s="117"/>
      <c r="E104" s="117"/>
      <c r="F104" s="117"/>
      <c r="G104" s="117"/>
    </row>
    <row r="105" spans="1:15" customFormat="1" ht="14.5" x14ac:dyDescent="0.35">
      <c r="B105" s="117"/>
      <c r="C105" s="116"/>
      <c r="D105" s="117"/>
      <c r="E105" s="117"/>
      <c r="F105" s="117"/>
      <c r="G105" s="117"/>
    </row>
    <row r="106" spans="1:15" customFormat="1" ht="14.5" x14ac:dyDescent="0.35">
      <c r="B106" s="115"/>
      <c r="C106" s="116"/>
      <c r="D106" s="117"/>
      <c r="E106" s="117"/>
      <c r="F106" s="117"/>
      <c r="G106" s="117"/>
    </row>
    <row r="107" spans="1:15" customFormat="1" ht="15" hidden="1" thickBot="1" x14ac:dyDescent="0.4">
      <c r="A107" s="118" t="s">
        <v>71</v>
      </c>
      <c r="B107" s="119"/>
      <c r="C107" s="115" t="s">
        <v>72</v>
      </c>
      <c r="D107" s="115" t="s">
        <v>73</v>
      </c>
      <c r="E107" s="115" t="s">
        <v>74</v>
      </c>
      <c r="F107" s="115" t="s">
        <v>75</v>
      </c>
      <c r="G107" s="115" t="s">
        <v>76</v>
      </c>
      <c r="H107" s="115" t="s">
        <v>15</v>
      </c>
      <c r="I107" s="115" t="s">
        <v>77</v>
      </c>
      <c r="J107" s="115" t="s">
        <v>72</v>
      </c>
      <c r="K107" s="115" t="s">
        <v>73</v>
      </c>
      <c r="L107" s="115" t="s">
        <v>74</v>
      </c>
      <c r="M107" s="115" t="s">
        <v>75</v>
      </c>
      <c r="N107" s="115" t="s">
        <v>76</v>
      </c>
      <c r="O107" s="115" t="s">
        <v>15</v>
      </c>
    </row>
    <row r="108" spans="1:15" customFormat="1" ht="14.5" hidden="1" x14ac:dyDescent="0.35">
      <c r="A108" s="120" t="s">
        <v>9</v>
      </c>
      <c r="B108" s="121">
        <f>(D50+D36)*F5</f>
        <v>84</v>
      </c>
      <c r="C108" s="116">
        <f t="shared" ref="C108:G134" si="6">J108/100*$B108</f>
        <v>0</v>
      </c>
      <c r="D108" s="117">
        <f t="shared" si="6"/>
        <v>0</v>
      </c>
      <c r="E108" s="117">
        <f t="shared" si="6"/>
        <v>0</v>
      </c>
      <c r="F108" s="117">
        <f t="shared" si="6"/>
        <v>0</v>
      </c>
      <c r="G108" s="117">
        <f t="shared" si="6"/>
        <v>0</v>
      </c>
      <c r="I108" s="115" t="s">
        <v>9</v>
      </c>
      <c r="J108" s="116">
        <v>0</v>
      </c>
      <c r="K108" s="117">
        <v>0</v>
      </c>
      <c r="L108" s="117">
        <v>0</v>
      </c>
      <c r="M108" s="117">
        <v>0</v>
      </c>
      <c r="N108" s="117">
        <v>0</v>
      </c>
    </row>
    <row r="109" spans="1:15" customFormat="1" ht="14.5" hidden="1" x14ac:dyDescent="0.35">
      <c r="A109" s="122" t="s">
        <v>97</v>
      </c>
      <c r="B109" s="123">
        <f>(D54+D28)*F5</f>
        <v>100</v>
      </c>
      <c r="C109" s="116">
        <f t="shared" ref="C109:C110" si="7">J109/100*$B109</f>
        <v>45</v>
      </c>
      <c r="D109" s="117">
        <f t="shared" ref="D109:D110" si="8">K109/100*$B109</f>
        <v>6.5</v>
      </c>
      <c r="E109" s="117">
        <f t="shared" ref="E109:E110" si="9">L109/100*$B109</f>
        <v>1</v>
      </c>
      <c r="F109" s="117">
        <f t="shared" ref="F109:F110" si="10">M109/100*$B109</f>
        <v>0.5</v>
      </c>
      <c r="G109" s="117">
        <f t="shared" ref="G109:G110" si="11">N109/100*$B109</f>
        <v>0.5</v>
      </c>
      <c r="I109" s="122" t="s">
        <v>97</v>
      </c>
      <c r="J109" s="116">
        <v>45</v>
      </c>
      <c r="K109" s="117">
        <v>6.5</v>
      </c>
      <c r="L109" s="117">
        <v>1</v>
      </c>
      <c r="M109" s="117">
        <v>0.5</v>
      </c>
      <c r="N109" s="117">
        <v>0.5</v>
      </c>
    </row>
    <row r="110" spans="1:15" customFormat="1" ht="14.5" hidden="1" x14ac:dyDescent="0.35">
      <c r="A110" s="122" t="s">
        <v>48</v>
      </c>
      <c r="B110" s="123">
        <f>D42*F5*50%</f>
        <v>0</v>
      </c>
      <c r="C110" s="116">
        <f t="shared" si="7"/>
        <v>0</v>
      </c>
      <c r="D110" s="117">
        <f t="shared" si="8"/>
        <v>0</v>
      </c>
      <c r="E110" s="117">
        <f t="shared" si="9"/>
        <v>0</v>
      </c>
      <c r="F110" s="117">
        <f t="shared" si="10"/>
        <v>0</v>
      </c>
      <c r="G110" s="117">
        <f t="shared" si="11"/>
        <v>0</v>
      </c>
      <c r="I110" s="122" t="s">
        <v>48</v>
      </c>
      <c r="J110" s="116">
        <v>70</v>
      </c>
      <c r="K110" s="117">
        <v>17</v>
      </c>
      <c r="L110" s="117">
        <v>0.3</v>
      </c>
      <c r="M110" s="117">
        <v>0</v>
      </c>
      <c r="N110" s="117">
        <v>0</v>
      </c>
    </row>
    <row r="111" spans="1:15" customFormat="1" ht="14.5" hidden="1" x14ac:dyDescent="0.35">
      <c r="A111" s="122" t="s">
        <v>12</v>
      </c>
      <c r="B111" s="123">
        <f>B8*$F$5</f>
        <v>0</v>
      </c>
      <c r="C111" s="116">
        <f t="shared" si="6"/>
        <v>0</v>
      </c>
      <c r="D111" s="117">
        <f t="shared" si="6"/>
        <v>0</v>
      </c>
      <c r="E111" s="117">
        <f t="shared" si="6"/>
        <v>0</v>
      </c>
      <c r="F111" s="117">
        <f t="shared" si="6"/>
        <v>0</v>
      </c>
      <c r="G111" s="117">
        <f t="shared" si="6"/>
        <v>0</v>
      </c>
      <c r="I111" s="115" t="s">
        <v>12</v>
      </c>
      <c r="J111" s="116">
        <v>350</v>
      </c>
      <c r="K111" s="117">
        <v>71.7</v>
      </c>
      <c r="L111" s="117">
        <v>11.7</v>
      </c>
      <c r="M111" s="117">
        <v>2.2000000000000002</v>
      </c>
      <c r="N111" s="117">
        <v>0.8</v>
      </c>
    </row>
    <row r="112" spans="1:15" customFormat="1" ht="14.5" hidden="1" x14ac:dyDescent="0.35">
      <c r="A112" s="122" t="s">
        <v>13</v>
      </c>
      <c r="B112" s="123">
        <f>(B9+B16)*$F$5</f>
        <v>400</v>
      </c>
      <c r="C112" s="116">
        <f t="shared" si="6"/>
        <v>1388</v>
      </c>
      <c r="D112" s="117">
        <f t="shared" si="6"/>
        <v>288</v>
      </c>
      <c r="E112" s="117">
        <f t="shared" si="6"/>
        <v>42.4</v>
      </c>
      <c r="F112" s="117">
        <f t="shared" si="6"/>
        <v>14.000000000000002</v>
      </c>
      <c r="G112" s="117">
        <f t="shared" si="6"/>
        <v>4.4000000000000004</v>
      </c>
      <c r="I112" s="115" t="s">
        <v>13</v>
      </c>
      <c r="J112" s="116">
        <v>347</v>
      </c>
      <c r="K112" s="117">
        <v>72</v>
      </c>
      <c r="L112" s="117">
        <v>10.6</v>
      </c>
      <c r="M112" s="117">
        <v>3.5</v>
      </c>
      <c r="N112" s="117">
        <v>1.1000000000000001</v>
      </c>
    </row>
    <row r="113" spans="1:14" customFormat="1" ht="14.5" hidden="1" x14ac:dyDescent="0.35">
      <c r="A113" s="122" t="s">
        <v>78</v>
      </c>
      <c r="B113" s="123">
        <f>B10*$F$5</f>
        <v>0</v>
      </c>
      <c r="C113" s="116">
        <f t="shared" si="6"/>
        <v>0</v>
      </c>
      <c r="D113" s="117">
        <f t="shared" si="6"/>
        <v>0</v>
      </c>
      <c r="E113" s="117">
        <f t="shared" si="6"/>
        <v>0</v>
      </c>
      <c r="F113" s="117">
        <f t="shared" si="6"/>
        <v>0</v>
      </c>
      <c r="G113" s="117">
        <f t="shared" si="6"/>
        <v>0</v>
      </c>
      <c r="I113" s="115" t="s">
        <v>78</v>
      </c>
      <c r="J113" s="116">
        <v>325</v>
      </c>
      <c r="K113" s="117">
        <v>67.900000000000006</v>
      </c>
      <c r="L113" s="117">
        <v>7.4</v>
      </c>
      <c r="M113" s="117">
        <v>6.9</v>
      </c>
      <c r="N113" s="117">
        <v>1.1000000000000001</v>
      </c>
    </row>
    <row r="114" spans="1:14" customFormat="1" ht="14.5" hidden="1" x14ac:dyDescent="0.35">
      <c r="A114" s="122" t="s">
        <v>10</v>
      </c>
      <c r="B114" s="123">
        <f>(B11+B15)*$F$5</f>
        <v>0</v>
      </c>
      <c r="C114" s="116">
        <f t="shared" si="6"/>
        <v>0</v>
      </c>
      <c r="D114" s="117">
        <f t="shared" si="6"/>
        <v>0</v>
      </c>
      <c r="E114" s="117">
        <f t="shared" si="6"/>
        <v>0</v>
      </c>
      <c r="F114" s="117">
        <f t="shared" si="6"/>
        <v>0</v>
      </c>
      <c r="G114" s="117">
        <f t="shared" si="6"/>
        <v>0</v>
      </c>
      <c r="I114" s="115" t="s">
        <v>10</v>
      </c>
      <c r="J114" s="116">
        <v>355</v>
      </c>
      <c r="K114" s="117">
        <v>63.7</v>
      </c>
      <c r="L114" s="117">
        <v>12.7</v>
      </c>
      <c r="M114" s="117">
        <v>8.3000000000000007</v>
      </c>
      <c r="N114" s="117">
        <v>1.7</v>
      </c>
    </row>
    <row r="115" spans="1:14" customFormat="1" ht="14.5" hidden="1" x14ac:dyDescent="0.35">
      <c r="A115" s="122" t="s">
        <v>14</v>
      </c>
      <c r="B115" s="123">
        <f>B12*$F$5</f>
        <v>0</v>
      </c>
      <c r="C115" s="116">
        <f t="shared" si="6"/>
        <v>0</v>
      </c>
      <c r="D115" s="117">
        <f t="shared" si="6"/>
        <v>0</v>
      </c>
      <c r="E115" s="117">
        <f t="shared" si="6"/>
        <v>0</v>
      </c>
      <c r="F115" s="117">
        <f t="shared" si="6"/>
        <v>0</v>
      </c>
      <c r="G115" s="117">
        <f t="shared" si="6"/>
        <v>0</v>
      </c>
      <c r="I115" s="115" t="s">
        <v>14</v>
      </c>
      <c r="J115" s="116">
        <v>325</v>
      </c>
      <c r="K115" s="117">
        <v>59.5</v>
      </c>
      <c r="L115" s="117">
        <v>11.4</v>
      </c>
      <c r="M115" s="117">
        <v>10</v>
      </c>
      <c r="N115" s="117">
        <v>0.9</v>
      </c>
    </row>
    <row r="116" spans="1:14" customFormat="1" ht="14.5" hidden="1" x14ac:dyDescent="0.35">
      <c r="A116" s="122" t="s">
        <v>11</v>
      </c>
      <c r="B116" s="123">
        <f>B13*$F$5</f>
        <v>0</v>
      </c>
      <c r="C116" s="116">
        <f t="shared" si="6"/>
        <v>0</v>
      </c>
      <c r="D116" s="117">
        <f t="shared" si="6"/>
        <v>0</v>
      </c>
      <c r="E116" s="117">
        <f t="shared" si="6"/>
        <v>0</v>
      </c>
      <c r="F116" s="117">
        <f t="shared" si="6"/>
        <v>0</v>
      </c>
      <c r="G116" s="117">
        <f t="shared" si="6"/>
        <v>0</v>
      </c>
      <c r="I116" s="115" t="s">
        <v>11</v>
      </c>
      <c r="J116" s="116">
        <v>323</v>
      </c>
      <c r="K116" s="117">
        <v>60.7</v>
      </c>
      <c r="L116" s="117">
        <v>9.5</v>
      </c>
      <c r="M116" s="117">
        <v>13.4</v>
      </c>
      <c r="N116" s="117">
        <v>1.03</v>
      </c>
    </row>
    <row r="117" spans="1:14" customFormat="1" ht="14.5" hidden="1" x14ac:dyDescent="0.35">
      <c r="A117" s="122" t="s">
        <v>29</v>
      </c>
      <c r="B117" s="123">
        <f>(D30+D65)*F5</f>
        <v>13.200000000000001</v>
      </c>
      <c r="C117" s="116">
        <f t="shared" si="6"/>
        <v>16.764000000000003</v>
      </c>
      <c r="D117" s="117">
        <f t="shared" si="6"/>
        <v>1.6500000000000001</v>
      </c>
      <c r="E117" s="117">
        <f t="shared" si="6"/>
        <v>1.4652000000000001</v>
      </c>
      <c r="F117" s="117">
        <f t="shared" si="6"/>
        <v>1.3464</v>
      </c>
      <c r="G117" s="117">
        <f t="shared" si="6"/>
        <v>0.26400000000000001</v>
      </c>
      <c r="I117" s="115" t="s">
        <v>29</v>
      </c>
      <c r="J117" s="116">
        <v>127</v>
      </c>
      <c r="K117" s="117">
        <v>12.5</v>
      </c>
      <c r="L117" s="117">
        <v>11.1</v>
      </c>
      <c r="M117" s="117">
        <v>10.199999999999999</v>
      </c>
      <c r="N117" s="117">
        <v>2</v>
      </c>
    </row>
    <row r="118" spans="1:14" customFormat="1" ht="14.5" hidden="1" x14ac:dyDescent="0.35">
      <c r="A118" s="122" t="s">
        <v>15</v>
      </c>
      <c r="B118" s="123">
        <f>D58*F5</f>
        <v>7.1999999999999993</v>
      </c>
      <c r="C118" s="116">
        <f t="shared" si="6"/>
        <v>0</v>
      </c>
      <c r="D118" s="117">
        <f t="shared" si="6"/>
        <v>0</v>
      </c>
      <c r="E118" s="117">
        <f t="shared" si="6"/>
        <v>0</v>
      </c>
      <c r="F118" s="117">
        <f t="shared" si="6"/>
        <v>0</v>
      </c>
      <c r="G118" s="117">
        <f t="shared" si="6"/>
        <v>0</v>
      </c>
      <c r="H118" s="117">
        <f>D58*F5</f>
        <v>7.1999999999999993</v>
      </c>
      <c r="I118" s="115" t="s">
        <v>15</v>
      </c>
      <c r="J118" s="116">
        <v>0</v>
      </c>
      <c r="K118" s="117">
        <v>0</v>
      </c>
      <c r="L118" s="117">
        <v>0</v>
      </c>
      <c r="M118" s="117">
        <v>0</v>
      </c>
      <c r="N118" s="117">
        <v>0</v>
      </c>
    </row>
    <row r="119" spans="1:14" customFormat="1" ht="14.5" hidden="1" x14ac:dyDescent="0.35">
      <c r="A119" s="122" t="s">
        <v>79</v>
      </c>
      <c r="B119" s="123">
        <v>0</v>
      </c>
      <c r="C119" s="116">
        <f t="shared" si="6"/>
        <v>0</v>
      </c>
      <c r="D119" s="117">
        <f t="shared" si="6"/>
        <v>0</v>
      </c>
      <c r="E119" s="117">
        <f t="shared" si="6"/>
        <v>0</v>
      </c>
      <c r="F119" s="117">
        <f t="shared" si="6"/>
        <v>0</v>
      </c>
      <c r="G119" s="117">
        <f t="shared" si="6"/>
        <v>0</v>
      </c>
      <c r="I119" s="115" t="s">
        <v>79</v>
      </c>
      <c r="J119" s="116">
        <v>304</v>
      </c>
      <c r="K119" s="117">
        <v>82.4</v>
      </c>
      <c r="L119" s="117">
        <v>0.3</v>
      </c>
      <c r="M119" s="117">
        <v>0.2</v>
      </c>
      <c r="N119" s="117">
        <v>0</v>
      </c>
    </row>
    <row r="120" spans="1:14" customFormat="1" ht="14.5" hidden="1" x14ac:dyDescent="0.35">
      <c r="A120" s="122" t="s">
        <v>47</v>
      </c>
      <c r="B120" s="123">
        <f>D57*F5</f>
        <v>60</v>
      </c>
      <c r="C120" s="116">
        <f t="shared" si="6"/>
        <v>240</v>
      </c>
      <c r="D120" s="117">
        <f t="shared" si="6"/>
        <v>60</v>
      </c>
      <c r="E120" s="117">
        <f t="shared" si="6"/>
        <v>0</v>
      </c>
      <c r="F120" s="117">
        <f t="shared" si="6"/>
        <v>0</v>
      </c>
      <c r="G120" s="117">
        <f t="shared" si="6"/>
        <v>0</v>
      </c>
      <c r="I120" s="115" t="s">
        <v>47</v>
      </c>
      <c r="J120" s="116">
        <v>400</v>
      </c>
      <c r="K120" s="117">
        <v>100</v>
      </c>
      <c r="L120" s="117">
        <v>0</v>
      </c>
      <c r="M120" s="117">
        <v>0</v>
      </c>
      <c r="N120" s="117">
        <v>0</v>
      </c>
    </row>
    <row r="121" spans="1:14" customFormat="1" ht="14.5" hidden="1" x14ac:dyDescent="0.35">
      <c r="A121" s="122" t="s">
        <v>80</v>
      </c>
      <c r="B121" s="123">
        <f>F20*F13</f>
        <v>0</v>
      </c>
      <c r="C121" s="116">
        <f t="shared" si="6"/>
        <v>0</v>
      </c>
      <c r="D121" s="117">
        <f t="shared" si="6"/>
        <v>0</v>
      </c>
      <c r="E121" s="117">
        <f t="shared" si="6"/>
        <v>0</v>
      </c>
      <c r="F121" s="117">
        <f t="shared" si="6"/>
        <v>0</v>
      </c>
      <c r="G121" s="117">
        <f t="shared" si="6"/>
        <v>0</v>
      </c>
      <c r="I121" s="115" t="s">
        <v>80</v>
      </c>
      <c r="J121" s="116">
        <v>213</v>
      </c>
      <c r="K121" s="117">
        <v>43</v>
      </c>
      <c r="L121" s="117">
        <v>6.6</v>
      </c>
      <c r="M121" s="117">
        <v>5</v>
      </c>
      <c r="N121" s="117">
        <v>0.9</v>
      </c>
    </row>
    <row r="122" spans="1:14" customFormat="1" ht="14.5" hidden="1" x14ac:dyDescent="0.35">
      <c r="A122" s="122" t="s">
        <v>81</v>
      </c>
      <c r="B122" s="123">
        <v>0</v>
      </c>
      <c r="C122" s="116">
        <f t="shared" si="6"/>
        <v>0</v>
      </c>
      <c r="D122" s="117">
        <f t="shared" si="6"/>
        <v>0</v>
      </c>
      <c r="E122" s="117">
        <f t="shared" si="6"/>
        <v>0</v>
      </c>
      <c r="F122" s="117">
        <f t="shared" si="6"/>
        <v>0</v>
      </c>
      <c r="G122" s="117">
        <f t="shared" si="6"/>
        <v>0</v>
      </c>
      <c r="I122" s="115" t="s">
        <v>81</v>
      </c>
      <c r="J122" s="116">
        <v>598</v>
      </c>
      <c r="K122" s="117">
        <v>10.199999999999999</v>
      </c>
      <c r="L122" s="117">
        <v>20</v>
      </c>
      <c r="M122" s="117">
        <v>12</v>
      </c>
      <c r="N122" s="117">
        <v>50.7</v>
      </c>
    </row>
    <row r="123" spans="1:14" customFormat="1" ht="14.5" hidden="1" x14ac:dyDescent="0.35">
      <c r="A123" s="122" t="s">
        <v>82</v>
      </c>
      <c r="B123" s="123">
        <v>0</v>
      </c>
      <c r="C123" s="116">
        <f t="shared" si="6"/>
        <v>0</v>
      </c>
      <c r="D123" s="117">
        <f t="shared" si="6"/>
        <v>0</v>
      </c>
      <c r="E123" s="117">
        <f t="shared" si="6"/>
        <v>0</v>
      </c>
      <c r="F123" s="117">
        <f t="shared" si="6"/>
        <v>0</v>
      </c>
      <c r="G123" s="117">
        <f t="shared" si="6"/>
        <v>0</v>
      </c>
      <c r="I123" s="115" t="s">
        <v>82</v>
      </c>
      <c r="J123" s="116">
        <v>500</v>
      </c>
      <c r="K123" s="117">
        <v>7.8</v>
      </c>
      <c r="L123" s="117">
        <v>23</v>
      </c>
      <c r="M123" s="117">
        <v>27.5</v>
      </c>
      <c r="N123" s="117">
        <v>37</v>
      </c>
    </row>
    <row r="124" spans="1:14" customFormat="1" ht="14.5" hidden="1" x14ac:dyDescent="0.35">
      <c r="A124" s="122" t="s">
        <v>83</v>
      </c>
      <c r="B124" s="123">
        <v>0</v>
      </c>
      <c r="C124" s="116">
        <f t="shared" si="6"/>
        <v>0</v>
      </c>
      <c r="D124" s="117">
        <f t="shared" si="6"/>
        <v>0</v>
      </c>
      <c r="E124" s="117">
        <f t="shared" si="6"/>
        <v>0</v>
      </c>
      <c r="F124" s="117">
        <f t="shared" si="6"/>
        <v>0</v>
      </c>
      <c r="G124" s="117">
        <f t="shared" si="6"/>
        <v>0</v>
      </c>
      <c r="I124" s="115" t="s">
        <v>83</v>
      </c>
      <c r="J124" s="116">
        <v>533</v>
      </c>
      <c r="K124" s="117">
        <v>23.69</v>
      </c>
      <c r="L124" s="117">
        <v>18.04</v>
      </c>
      <c r="M124" s="117">
        <v>10</v>
      </c>
      <c r="N124" s="117">
        <v>44.7</v>
      </c>
    </row>
    <row r="125" spans="1:14" customFormat="1" ht="14.5" hidden="1" x14ac:dyDescent="0.35">
      <c r="A125" s="122" t="s">
        <v>84</v>
      </c>
      <c r="B125" s="123">
        <v>0</v>
      </c>
      <c r="C125" s="116">
        <f t="shared" si="6"/>
        <v>0</v>
      </c>
      <c r="D125" s="117">
        <f t="shared" si="6"/>
        <v>0</v>
      </c>
      <c r="E125" s="117">
        <f t="shared" si="6"/>
        <v>0</v>
      </c>
      <c r="F125" s="117">
        <f t="shared" si="6"/>
        <v>0</v>
      </c>
      <c r="G125" s="117">
        <f t="shared" si="6"/>
        <v>0</v>
      </c>
      <c r="I125" s="115" t="s">
        <v>84</v>
      </c>
      <c r="J125" s="116">
        <v>584</v>
      </c>
      <c r="K125" s="117">
        <v>11.4</v>
      </c>
      <c r="L125" s="117">
        <v>20.8</v>
      </c>
      <c r="M125" s="117">
        <v>8.6</v>
      </c>
      <c r="N125" s="117">
        <v>51.5</v>
      </c>
    </row>
    <row r="126" spans="1:14" customFormat="1" ht="14.5" hidden="1" x14ac:dyDescent="0.35">
      <c r="A126" s="122" t="s">
        <v>85</v>
      </c>
      <c r="B126" s="123">
        <v>0</v>
      </c>
      <c r="C126" s="116">
        <f t="shared" si="6"/>
        <v>0</v>
      </c>
      <c r="D126" s="117">
        <f t="shared" si="6"/>
        <v>0</v>
      </c>
      <c r="E126" s="117">
        <f t="shared" si="6"/>
        <v>0</v>
      </c>
      <c r="F126" s="117">
        <f t="shared" si="6"/>
        <v>0</v>
      </c>
      <c r="G126" s="117">
        <f t="shared" si="6"/>
        <v>0</v>
      </c>
      <c r="I126" s="115" t="s">
        <v>85</v>
      </c>
      <c r="J126" s="116">
        <v>371</v>
      </c>
      <c r="K126" s="117">
        <v>58.7</v>
      </c>
      <c r="L126" s="117">
        <v>13.5</v>
      </c>
      <c r="M126" s="117">
        <v>10</v>
      </c>
      <c r="N126" s="117">
        <v>7</v>
      </c>
    </row>
    <row r="127" spans="1:14" customFormat="1" ht="14.5" hidden="1" x14ac:dyDescent="0.35">
      <c r="A127" s="122" t="s">
        <v>86</v>
      </c>
      <c r="B127" s="123">
        <v>0</v>
      </c>
      <c r="C127" s="116">
        <f t="shared" si="6"/>
        <v>0</v>
      </c>
      <c r="D127" s="117">
        <f t="shared" si="6"/>
        <v>0</v>
      </c>
      <c r="E127" s="117">
        <f t="shared" si="6"/>
        <v>0</v>
      </c>
      <c r="F127" s="117">
        <f t="shared" si="6"/>
        <v>0</v>
      </c>
      <c r="G127" s="117">
        <f t="shared" si="6"/>
        <v>0</v>
      </c>
      <c r="I127" s="115" t="s">
        <v>86</v>
      </c>
      <c r="J127" s="116">
        <v>352</v>
      </c>
      <c r="K127" s="117">
        <v>66.400000000000006</v>
      </c>
      <c r="L127" s="117">
        <v>11.9</v>
      </c>
      <c r="M127" s="117">
        <v>0</v>
      </c>
      <c r="N127" s="117">
        <v>2.8</v>
      </c>
    </row>
    <row r="128" spans="1:14" customFormat="1" ht="14.5" hidden="1" x14ac:dyDescent="0.35">
      <c r="A128" s="122" t="s">
        <v>87</v>
      </c>
      <c r="B128" s="123">
        <v>0</v>
      </c>
      <c r="C128" s="116">
        <f t="shared" si="6"/>
        <v>0</v>
      </c>
      <c r="D128" s="117">
        <f t="shared" si="6"/>
        <v>0</v>
      </c>
      <c r="E128" s="117">
        <f t="shared" si="6"/>
        <v>0</v>
      </c>
      <c r="F128" s="117">
        <f t="shared" si="6"/>
        <v>0</v>
      </c>
      <c r="G128" s="117">
        <f t="shared" si="6"/>
        <v>0</v>
      </c>
      <c r="I128" s="115" t="s">
        <v>87</v>
      </c>
      <c r="J128" s="116">
        <v>327</v>
      </c>
      <c r="K128" s="117">
        <v>59.6</v>
      </c>
      <c r="L128" s="117">
        <v>11.4</v>
      </c>
      <c r="M128" s="117">
        <v>0</v>
      </c>
      <c r="N128" s="117">
        <v>1.8</v>
      </c>
    </row>
    <row r="129" spans="1:14" customFormat="1" ht="14.5" hidden="1" x14ac:dyDescent="0.35">
      <c r="A129" s="122" t="s">
        <v>88</v>
      </c>
      <c r="B129" s="123">
        <v>0</v>
      </c>
      <c r="C129" s="116">
        <f t="shared" si="6"/>
        <v>0</v>
      </c>
      <c r="D129" s="117">
        <f t="shared" si="6"/>
        <v>0</v>
      </c>
      <c r="E129" s="117">
        <f t="shared" si="6"/>
        <v>0</v>
      </c>
      <c r="F129" s="117">
        <f t="shared" si="6"/>
        <v>0</v>
      </c>
      <c r="G129" s="117">
        <f t="shared" si="6"/>
        <v>0</v>
      </c>
      <c r="I129" s="115" t="s">
        <v>88</v>
      </c>
      <c r="J129" s="116">
        <v>330</v>
      </c>
      <c r="K129" s="117">
        <v>63.3</v>
      </c>
      <c r="L129" s="117">
        <v>8.8000000000000007</v>
      </c>
      <c r="M129" s="117">
        <v>0</v>
      </c>
      <c r="N129" s="117">
        <v>1.8</v>
      </c>
    </row>
    <row r="130" spans="1:14" customFormat="1" ht="14.5" hidden="1" x14ac:dyDescent="0.35">
      <c r="A130" s="122" t="s">
        <v>89</v>
      </c>
      <c r="B130" s="123">
        <v>0</v>
      </c>
      <c r="C130" s="116">
        <f t="shared" si="6"/>
        <v>0</v>
      </c>
      <c r="D130" s="117">
        <f t="shared" si="6"/>
        <v>0</v>
      </c>
      <c r="E130" s="117">
        <f t="shared" si="6"/>
        <v>0</v>
      </c>
      <c r="F130" s="117">
        <f t="shared" si="6"/>
        <v>0</v>
      </c>
      <c r="G130" s="117">
        <f t="shared" si="6"/>
        <v>0</v>
      </c>
      <c r="I130" s="115" t="s">
        <v>89</v>
      </c>
      <c r="J130" s="116">
        <v>347</v>
      </c>
      <c r="K130" s="117">
        <v>63</v>
      </c>
      <c r="L130" s="117">
        <v>17</v>
      </c>
      <c r="M130" s="117">
        <v>9.9</v>
      </c>
      <c r="N130" s="117">
        <v>2.7</v>
      </c>
    </row>
    <row r="131" spans="1:14" customFormat="1" ht="14.5" hidden="1" x14ac:dyDescent="0.35">
      <c r="A131" s="122" t="s">
        <v>90</v>
      </c>
      <c r="B131" s="123">
        <f>F8*F5</f>
        <v>80</v>
      </c>
      <c r="C131" s="116">
        <f t="shared" si="6"/>
        <v>570.4</v>
      </c>
      <c r="D131" s="117">
        <f t="shared" si="6"/>
        <v>0.4</v>
      </c>
      <c r="E131" s="117">
        <f t="shared" si="6"/>
        <v>0.32</v>
      </c>
      <c r="F131" s="117">
        <f t="shared" si="6"/>
        <v>0</v>
      </c>
      <c r="G131" s="117">
        <f t="shared" si="6"/>
        <v>63.2</v>
      </c>
      <c r="I131" s="115" t="s">
        <v>90</v>
      </c>
      <c r="J131" s="116">
        <v>713</v>
      </c>
      <c r="K131" s="117">
        <v>0.5</v>
      </c>
      <c r="L131" s="117">
        <v>0.4</v>
      </c>
      <c r="M131" s="117">
        <v>0</v>
      </c>
      <c r="N131" s="117">
        <v>79</v>
      </c>
    </row>
    <row r="132" spans="1:14" customFormat="1" ht="14.5" hidden="1" x14ac:dyDescent="0.35">
      <c r="A132" s="122" t="s">
        <v>44</v>
      </c>
      <c r="B132" s="123">
        <f>D43*F5</f>
        <v>0</v>
      </c>
      <c r="C132" s="116">
        <f t="shared" ref="C132:C133" si="12">J132/100*$B132</f>
        <v>0</v>
      </c>
      <c r="D132" s="117">
        <f t="shared" ref="D132:D133" si="13">K132/100*$B132</f>
        <v>0</v>
      </c>
      <c r="E132" s="117">
        <f t="shared" ref="E132:E133" si="14">L132/100*$B132</f>
        <v>0</v>
      </c>
      <c r="F132" s="117">
        <f t="shared" ref="F132:F133" si="15">M132/100*$B132</f>
        <v>0</v>
      </c>
      <c r="G132" s="117">
        <f t="shared" ref="G132:G133" si="16">N132/100*$B132</f>
        <v>0</v>
      </c>
      <c r="I132" s="115" t="s">
        <v>44</v>
      </c>
      <c r="J132" s="116">
        <v>300</v>
      </c>
      <c r="K132" s="117">
        <v>79</v>
      </c>
      <c r="L132" s="117">
        <v>3</v>
      </c>
      <c r="M132" s="117">
        <v>4</v>
      </c>
      <c r="N132" s="117">
        <v>0.5</v>
      </c>
    </row>
    <row r="133" spans="1:14" customFormat="1" ht="14.5" hidden="1" x14ac:dyDescent="0.35">
      <c r="A133" s="122" t="s">
        <v>55</v>
      </c>
      <c r="B133" s="123">
        <f>D73*F5</f>
        <v>0</v>
      </c>
      <c r="C133" s="116">
        <f t="shared" si="12"/>
        <v>0</v>
      </c>
      <c r="D133" s="117">
        <f t="shared" si="13"/>
        <v>0</v>
      </c>
      <c r="E133" s="117">
        <f t="shared" si="14"/>
        <v>0</v>
      </c>
      <c r="F133" s="117">
        <f t="shared" si="15"/>
        <v>0</v>
      </c>
      <c r="G133" s="117">
        <f t="shared" si="16"/>
        <v>0</v>
      </c>
      <c r="I133" s="115" t="s">
        <v>55</v>
      </c>
      <c r="J133" s="116">
        <v>580</v>
      </c>
      <c r="K133" s="117">
        <v>46</v>
      </c>
      <c r="L133" s="117">
        <v>8</v>
      </c>
      <c r="M133" s="117">
        <v>11</v>
      </c>
      <c r="N133" s="117">
        <v>42</v>
      </c>
    </row>
    <row r="134" spans="1:14" customFormat="1" ht="15" hidden="1" thickBot="1" x14ac:dyDescent="0.4">
      <c r="A134" s="124" t="s">
        <v>103</v>
      </c>
      <c r="B134" s="125">
        <f>D56*F5</f>
        <v>40</v>
      </c>
      <c r="C134" s="116">
        <f t="shared" si="6"/>
        <v>12.8</v>
      </c>
      <c r="D134" s="117">
        <f t="shared" si="6"/>
        <v>3.08</v>
      </c>
      <c r="E134" s="117">
        <f t="shared" si="6"/>
        <v>1.0800000000000001E-2</v>
      </c>
      <c r="F134" s="117">
        <f t="shared" si="6"/>
        <v>0.124</v>
      </c>
      <c r="G134" s="117">
        <f t="shared" si="6"/>
        <v>0.02</v>
      </c>
      <c r="I134" s="115" t="s">
        <v>91</v>
      </c>
      <c r="J134" s="116">
        <v>32</v>
      </c>
      <c r="K134" s="117">
        <v>7.7</v>
      </c>
      <c r="L134" s="117">
        <v>2.7E-2</v>
      </c>
      <c r="M134" s="117">
        <v>0.31</v>
      </c>
      <c r="N134" s="117">
        <v>0.05</v>
      </c>
    </row>
    <row r="135" spans="1:14" customFormat="1" ht="14.5" hidden="1" x14ac:dyDescent="0.35">
      <c r="A135" s="115" t="s">
        <v>0</v>
      </c>
      <c r="B135" s="126">
        <f>SUM(B108:B134)</f>
        <v>784.40000000000009</v>
      </c>
      <c r="C135" s="116">
        <f t="shared" ref="C135:H135" si="17">SUM(C111:C134)</f>
        <v>2227.9639999999999</v>
      </c>
      <c r="D135" s="117">
        <f t="shared" si="17"/>
        <v>353.12999999999994</v>
      </c>
      <c r="E135" s="117">
        <f t="shared" si="17"/>
        <v>44.196000000000005</v>
      </c>
      <c r="F135" s="117">
        <f t="shared" si="17"/>
        <v>15.470400000000003</v>
      </c>
      <c r="G135" s="117">
        <f t="shared" si="17"/>
        <v>67.884</v>
      </c>
      <c r="H135" s="117">
        <f t="shared" si="17"/>
        <v>7.1999999999999993</v>
      </c>
      <c r="I135" s="115"/>
      <c r="J135" s="127"/>
    </row>
    <row r="136" spans="1:14" customFormat="1" ht="14.5" hidden="1" x14ac:dyDescent="0.35">
      <c r="A136" s="115" t="s">
        <v>92</v>
      </c>
      <c r="B136" s="127">
        <v>0.13</v>
      </c>
    </row>
    <row r="137" spans="1:14" customFormat="1" ht="14.5" hidden="1" x14ac:dyDescent="0.35">
      <c r="A137" s="115" t="s">
        <v>93</v>
      </c>
      <c r="B137" s="126">
        <f>B135-B135*B136</f>
        <v>682.42800000000011</v>
      </c>
    </row>
  </sheetData>
  <sheetProtection algorithmName="SHA-512" hashValue="g8bNkQrdelSXkk5BpKw4NcYhjzKwKkhho9PVF6CRoTwEtcwXLqiqcZfe8ZpbQ2lPDHGBL1zFE+o0o1kwpQepsQ==" saltValue="7WM5ax8pM3hK4nezACJGbw==" spinCount="100000" sheet="1" objects="1" scenarios="1"/>
  <mergeCells count="9">
    <mergeCell ref="D94:F96"/>
    <mergeCell ref="D12:F14"/>
    <mergeCell ref="A7:B7"/>
    <mergeCell ref="D7:F7"/>
    <mergeCell ref="A1:F1"/>
    <mergeCell ref="D3:E3"/>
    <mergeCell ref="D4:E4"/>
    <mergeCell ref="A2:F2"/>
    <mergeCell ref="A14:B14"/>
  </mergeCells>
  <conditionalFormatting sqref="A59:D64">
    <cfRule type="expression" dxfId="3" priority="10">
      <formula>$B8=0</formula>
    </cfRule>
  </conditionalFormatting>
  <conditionalFormatting sqref="A72:D73">
    <cfRule type="expression" dxfId="2" priority="6">
      <formula>$F10=0</formula>
    </cfRule>
  </conditionalFormatting>
  <conditionalFormatting sqref="A36:F39">
    <cfRule type="expression" dxfId="1" priority="2">
      <formula>$B$15=0</formula>
    </cfRule>
  </conditionalFormatting>
  <conditionalFormatting sqref="A42:F45">
    <cfRule type="expression" dxfId="0" priority="1">
      <formula>$F$10=0</formula>
    </cfRule>
  </conditionalFormatting>
  <printOptions horizontalCentered="1"/>
  <pageMargins left="0.70866141732283472" right="0.70866141732283472" top="0.78740157480314965" bottom="0.78740157480314965" header="0.31496062992125984" footer="0.31496062992125984"/>
  <pageSetup paperSize="9" orientation="portrait" horizontalDpi="0" verticalDpi="0" r:id="rId1"/>
  <rowBreaks count="2" manualBreakCount="2">
    <brk id="47" max="16383" man="1"/>
    <brk id="9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Birgit Hoymann</dc:creator>
  <cp:lastModifiedBy>Birgit Hoymann</cp:lastModifiedBy>
  <cp:lastPrinted>2025-09-19T12:25:00Z</cp:lastPrinted>
  <dcterms:created xsi:type="dcterms:W3CDTF">2025-04-29T22:05:03Z</dcterms:created>
  <dcterms:modified xsi:type="dcterms:W3CDTF">2026-02-11T20:39:29Z</dcterms:modified>
</cp:coreProperties>
</file>